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09.2020" sheetId="1" state="visible" r:id="rId2"/>
  </sheets>
  <definedNames>
    <definedName function="false" hidden="false" localSheetId="0" name="_xlnm.Print_Area" vbProcedure="false">'1.09.2020'!$A$1:$T$29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<sst xmlns="http://schemas.openxmlformats.org/spreadsheetml/2006/main" count="108" uniqueCount="73">
  <si>
    <t xml:space="preserve">СОГЛАСОВАНО</t>
  </si>
  <si>
    <t xml:space="preserve">УТВЕРЖДАЮ</t>
  </si>
  <si>
    <t xml:space="preserve">Руководитель ОО района Шал акына</t>
  </si>
  <si>
    <t xml:space="preserve">Директор Кенесовской СШ</t>
  </si>
  <si>
    <t xml:space="preserve">__________________ Жангужинов К.А.</t>
  </si>
  <si>
    <t xml:space="preserve">_____________________ Мухамедин С.К.</t>
  </si>
  <si>
    <t xml:space="preserve">"____" ______________ 2021 г.</t>
  </si>
  <si>
    <t xml:space="preserve">"____" ________________ 2021 г.</t>
  </si>
  <si>
    <t xml:space="preserve">ШТАТНОЕ РАСПИСАНИЕ </t>
  </si>
  <si>
    <t xml:space="preserve">дошкольного миницентра при Кенесовской средней школе района Шал акына на  01 сентября  2021 года </t>
  </si>
  <si>
    <t xml:space="preserve">БДО</t>
  </si>
  <si>
    <t xml:space="preserve">дет. 17</t>
  </si>
  <si>
    <t xml:space="preserve">Должность</t>
  </si>
  <si>
    <t xml:space="preserve">кол-во ставок</t>
  </si>
  <si>
    <t xml:space="preserve">фамилия, имя, отчество</t>
  </si>
  <si>
    <t xml:space="preserve">образование</t>
  </si>
  <si>
    <t xml:space="preserve">квалиф категория</t>
  </si>
  <si>
    <t xml:space="preserve">Стаж работы</t>
  </si>
  <si>
    <t xml:space="preserve">Разряд</t>
  </si>
  <si>
    <t xml:space="preserve">Коэф</t>
  </si>
  <si>
    <t xml:space="preserve">Размер ставки</t>
  </si>
  <si>
    <t xml:space="preserve">размер з/платы</t>
  </si>
  <si>
    <t xml:space="preserve">25% за сельские</t>
  </si>
  <si>
    <t xml:space="preserve">10% из РБ</t>
  </si>
  <si>
    <t xml:space="preserve">п/м</t>
  </si>
  <si>
    <t xml:space="preserve">вредность</t>
  </si>
  <si>
    <t xml:space="preserve">ФЗП в месяц</t>
  </si>
  <si>
    <t xml:space="preserve">РБ разница</t>
  </si>
  <si>
    <t xml:space="preserve">МБ</t>
  </si>
  <si>
    <t xml:space="preserve">ФЗП в  год</t>
  </si>
  <si>
    <t xml:space="preserve">воспитатель</t>
  </si>
  <si>
    <t xml:space="preserve">Персонал</t>
  </si>
  <si>
    <t xml:space="preserve">ср.сп.</t>
  </si>
  <si>
    <t xml:space="preserve">В4-2</t>
  </si>
  <si>
    <t xml:space="preserve">методист</t>
  </si>
  <si>
    <t xml:space="preserve">б/к</t>
  </si>
  <si>
    <t xml:space="preserve">С3</t>
  </si>
  <si>
    <t xml:space="preserve">педагог-психолог</t>
  </si>
  <si>
    <t xml:space="preserve">высш</t>
  </si>
  <si>
    <t xml:space="preserve">В2-3</t>
  </si>
  <si>
    <t xml:space="preserve">пом воспитателя</t>
  </si>
  <si>
    <t xml:space="preserve">ср сп</t>
  </si>
  <si>
    <t xml:space="preserve">D</t>
  </si>
  <si>
    <t xml:space="preserve">препод.русс.яз.</t>
  </si>
  <si>
    <t xml:space="preserve">41,01</t>
  </si>
  <si>
    <t xml:space="preserve">В2-4</t>
  </si>
  <si>
    <t xml:space="preserve">препод.англ.яз.</t>
  </si>
  <si>
    <t xml:space="preserve">п.и</t>
  </si>
  <si>
    <t xml:space="preserve">B2-2</t>
  </si>
  <si>
    <t xml:space="preserve">медсестра</t>
  </si>
  <si>
    <t xml:space="preserve">ср/сп</t>
  </si>
  <si>
    <t xml:space="preserve">B3-4</t>
  </si>
  <si>
    <t xml:space="preserve">завхоз</t>
  </si>
  <si>
    <t xml:space="preserve">C3</t>
  </si>
  <si>
    <t xml:space="preserve">повар</t>
  </si>
  <si>
    <t xml:space="preserve">4р</t>
  </si>
  <si>
    <t xml:space="preserve">кухонный рабочий</t>
  </si>
  <si>
    <t xml:space="preserve">ср</t>
  </si>
  <si>
    <t xml:space="preserve">2р</t>
  </si>
  <si>
    <t xml:space="preserve">кастелянша</t>
  </si>
  <si>
    <t xml:space="preserve">0,5</t>
  </si>
  <si>
    <t xml:space="preserve">1р</t>
  </si>
  <si>
    <t xml:space="preserve">оператор с/м</t>
  </si>
  <si>
    <t xml:space="preserve">ИТОГО:</t>
  </si>
  <si>
    <t xml:space="preserve">Главный экономист</t>
  </si>
  <si>
    <t xml:space="preserve">______________</t>
  </si>
  <si>
    <t xml:space="preserve">Тасмагамбетов К.М.</t>
  </si>
  <si>
    <t xml:space="preserve">Экономист</t>
  </si>
  <si>
    <t xml:space="preserve">Биханова Г.Б.</t>
  </si>
  <si>
    <t xml:space="preserve">Методист по ДО</t>
  </si>
  <si>
    <t xml:space="preserve">Куандыкова С.М</t>
  </si>
  <si>
    <t xml:space="preserve">Методист по кадрам</t>
  </si>
  <si>
    <t xml:space="preserve">Жук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</si>
</sst>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"/>
    <numFmt numFmtId="167" formatCode="#,##0"/>
    <numFmt numFmtId="168" formatCode="@"/>
    <numFmt numFmtId="169" formatCode="0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2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T30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C11" activeCellId="0" sqref="C11:C23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7.15"/>
    <col collapsed="false" customWidth="true" hidden="false" outlineLevel="0" max="3" min="3" style="0" width="16"/>
    <col collapsed="false" customWidth="true" hidden="false" outlineLevel="0" max="4" min="4" style="0" width="6.42"/>
    <col collapsed="false" customWidth="true" hidden="false" outlineLevel="0" max="5" min="5" style="0" width="5.43"/>
    <col collapsed="false" customWidth="true" hidden="false" outlineLevel="0" max="6" min="6" style="0" width="6.86"/>
    <col collapsed="false" customWidth="true" hidden="false" outlineLevel="0" max="8" min="7" style="0" width="6.57"/>
    <col collapsed="false" customWidth="true" hidden="false" outlineLevel="0" max="9" min="9" style="0" width="5.28"/>
    <col collapsed="false" customWidth="true" hidden="false" outlineLevel="0" max="10" min="10" style="0" width="7.29"/>
    <col collapsed="false" customWidth="true" hidden="false" outlineLevel="0" max="11" min="11" style="0" width="9.29"/>
    <col collapsed="false" customWidth="true" hidden="false" outlineLevel="0" max="12" min="12" style="0" width="8"/>
    <col collapsed="false" customWidth="true" hidden="false" outlineLevel="0" max="13" min="13" style="0" width="7.15"/>
    <col collapsed="false" customWidth="true" hidden="false" outlineLevel="0" max="15" min="14" style="0" width="7.57"/>
    <col collapsed="false" customWidth="true" hidden="false" outlineLevel="0" max="16" min="16" style="0" width="6.28"/>
    <col collapsed="false" customWidth="true" hidden="false" outlineLevel="0" max="17" min="17" style="0" width="9.29"/>
    <col collapsed="false" customWidth="true" hidden="false" outlineLevel="0" max="19" min="18" style="0" width="8.14"/>
    <col collapsed="false" customWidth="true" hidden="false" outlineLevel="0" max="20" min="20" style="0" width="9.85"/>
  </cols>
  <sheetData>
    <row r="2" customFormat="false" ht="15" hidden="false" customHeight="false" outlineLevel="0" collapsed="false">
      <c r="A2" s="1" t="s">
        <v>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1</v>
      </c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4" t="s">
        <v>3</v>
      </c>
    </row>
    <row r="4" customFormat="false" ht="15" hidden="false" customHeight="false" outlineLevel="0" collapsed="false">
      <c r="A4" s="1" t="s">
        <v>4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4" t="s">
        <v>5</v>
      </c>
    </row>
    <row r="5" customFormat="false" ht="15" hidden="false" customHeight="false" outlineLevel="0" collapsed="false">
      <c r="A5" s="5" t="s">
        <v>6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4" t="s">
        <v>7</v>
      </c>
    </row>
    <row r="6" customFormat="false" ht="15" hidden="false" customHeight="false" outlineLevel="0" collapsed="false">
      <c r="A6" s="6" t="s">
        <v>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15" hidden="false" customHeight="false" outlineLevel="0" collapsed="false">
      <c r="A7" s="6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false" ht="15" hidden="false" customHeight="false" outlineLevel="0" collapsed="false">
      <c r="A8" s="6" t="s">
        <v>10</v>
      </c>
      <c r="B8" s="6" t="n">
        <v>17697</v>
      </c>
      <c r="C8" s="7"/>
      <c r="D8" s="6"/>
      <c r="E8" s="8" t="s">
        <v>11</v>
      </c>
      <c r="F8" s="8"/>
      <c r="G8" s="8"/>
      <c r="H8" s="8"/>
      <c r="I8" s="6"/>
      <c r="J8" s="6"/>
      <c r="K8" s="6"/>
      <c r="L8" s="6"/>
      <c r="M8" s="6"/>
      <c r="N8" s="6"/>
      <c r="O8" s="6"/>
      <c r="P8" s="9"/>
      <c r="Q8" s="9"/>
      <c r="R8" s="9"/>
      <c r="S8" s="9"/>
      <c r="T8" s="2"/>
    </row>
    <row r="9" customFormat="false" ht="43.5" hidden="false" customHeight="false" outlineLevel="0" collapsed="false">
      <c r="A9" s="10" t="s">
        <v>12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10</v>
      </c>
      <c r="H9" s="11" t="s">
        <v>18</v>
      </c>
      <c r="I9" s="11" t="s">
        <v>19</v>
      </c>
      <c r="J9" s="11" t="s">
        <v>20</v>
      </c>
      <c r="K9" s="11" t="s">
        <v>21</v>
      </c>
      <c r="L9" s="12" t="n">
        <v>0.5</v>
      </c>
      <c r="M9" s="12" t="s">
        <v>22</v>
      </c>
      <c r="N9" s="11" t="s">
        <v>23</v>
      </c>
      <c r="O9" s="11" t="s">
        <v>24</v>
      </c>
      <c r="P9" s="13" t="s">
        <v>25</v>
      </c>
      <c r="Q9" s="13" t="s">
        <v>26</v>
      </c>
      <c r="R9" s="13" t="s">
        <v>27</v>
      </c>
      <c r="S9" s="13" t="s">
        <v>28</v>
      </c>
      <c r="T9" s="13" t="s">
        <v>29</v>
      </c>
    </row>
    <row r="10" customFormat="false" ht="13.8" hidden="false" customHeight="false" outlineLevel="0" collapsed="false">
      <c r="A10" s="14" t="s">
        <v>30</v>
      </c>
      <c r="B10" s="15" t="n">
        <v>1</v>
      </c>
      <c r="C10" s="16" t="s">
        <v>31</v>
      </c>
      <c r="D10" s="17" t="s">
        <v>32</v>
      </c>
      <c r="E10" s="17" t="n">
        <v>1</v>
      </c>
      <c r="F10" s="18" t="n">
        <v>16.02</v>
      </c>
      <c r="G10" s="19" t="n">
        <v>17697</v>
      </c>
      <c r="H10" s="20" t="s">
        <v>33</v>
      </c>
      <c r="I10" s="18" t="n">
        <v>4.25</v>
      </c>
      <c r="J10" s="19" t="n">
        <f aca="false">G10*I10</f>
        <v>75212.25</v>
      </c>
      <c r="K10" s="19" t="n">
        <f aca="false">B10*J10</f>
        <v>75212.25</v>
      </c>
      <c r="L10" s="19" t="n">
        <f aca="false">SUM(K10*50%)</f>
        <v>37606.125</v>
      </c>
      <c r="M10" s="19" t="n">
        <f aca="false">(K10+L10)*25%</f>
        <v>28204.59375</v>
      </c>
      <c r="N10" s="19" t="n">
        <f aca="false">SUM(K10+L10+M10)*10%</f>
        <v>14102.296875</v>
      </c>
      <c r="O10" s="19"/>
      <c r="P10" s="19"/>
      <c r="Q10" s="19" t="n">
        <f aca="false">K10+L10+M10+N10+P10+O10</f>
        <v>155125.265625</v>
      </c>
      <c r="R10" s="19" t="n">
        <f aca="false">L10+N10</f>
        <v>51708.421875</v>
      </c>
      <c r="S10" s="19" t="n">
        <f aca="false">Q10-R10</f>
        <v>103416.84375</v>
      </c>
      <c r="T10" s="19" t="n">
        <f aca="false">Q10*12</f>
        <v>1861503.1875</v>
      </c>
    </row>
    <row r="11" customFormat="false" ht="13.8" hidden="false" customHeight="false" outlineLevel="0" collapsed="false">
      <c r="A11" s="14" t="s">
        <v>30</v>
      </c>
      <c r="B11" s="15" t="n">
        <v>1</v>
      </c>
      <c r="C11" s="16" t="s">
        <v>31</v>
      </c>
      <c r="D11" s="17" t="s">
        <v>32</v>
      </c>
      <c r="E11" s="17" t="n">
        <v>1</v>
      </c>
      <c r="F11" s="18" t="n">
        <v>15.06</v>
      </c>
      <c r="G11" s="19" t="n">
        <v>17697</v>
      </c>
      <c r="H11" s="20" t="s">
        <v>33</v>
      </c>
      <c r="I11" s="18" t="n">
        <v>4.17</v>
      </c>
      <c r="J11" s="19" t="n">
        <f aca="false">G11*I11</f>
        <v>73796.49</v>
      </c>
      <c r="K11" s="19" t="n">
        <f aca="false">B11*J11</f>
        <v>73796.49</v>
      </c>
      <c r="L11" s="19" t="n">
        <f aca="false">SUM(K11*50%)</f>
        <v>36898.245</v>
      </c>
      <c r="M11" s="19" t="n">
        <f aca="false">(K11+L11)*25%</f>
        <v>27673.68375</v>
      </c>
      <c r="N11" s="19" t="n">
        <f aca="false">SUM(K11+L11+M11)*10%</f>
        <v>13836.841875</v>
      </c>
      <c r="O11" s="19"/>
      <c r="P11" s="19"/>
      <c r="Q11" s="19" t="n">
        <f aca="false">K11+L11+M11+N11+P11+O11</f>
        <v>152205.260625</v>
      </c>
      <c r="R11" s="19" t="n">
        <f aca="false">L11+N11</f>
        <v>50735.086875</v>
      </c>
      <c r="S11" s="19" t="n">
        <f aca="false">Q11-R11</f>
        <v>101470.17375</v>
      </c>
      <c r="T11" s="19" t="n">
        <f aca="false">Q11*12</f>
        <v>1826463.1275</v>
      </c>
    </row>
    <row r="12" customFormat="false" ht="13.8" hidden="false" customHeight="false" outlineLevel="0" collapsed="false">
      <c r="A12" s="14" t="s">
        <v>34</v>
      </c>
      <c r="B12" s="15" t="n">
        <v>0.5</v>
      </c>
      <c r="C12" s="16" t="s">
        <v>31</v>
      </c>
      <c r="D12" s="17" t="s">
        <v>32</v>
      </c>
      <c r="E12" s="17" t="s">
        <v>35</v>
      </c>
      <c r="F12" s="18" t="n">
        <v>16.02</v>
      </c>
      <c r="G12" s="19" t="n">
        <v>17697</v>
      </c>
      <c r="H12" s="20" t="s">
        <v>36</v>
      </c>
      <c r="I12" s="18" t="n">
        <v>3.61</v>
      </c>
      <c r="J12" s="19" t="n">
        <f aca="false">G12*I12</f>
        <v>63886.17</v>
      </c>
      <c r="K12" s="19" t="n">
        <f aca="false">B12*J12</f>
        <v>31943.085</v>
      </c>
      <c r="L12" s="19" t="n">
        <f aca="false">SUM(K12*50%)</f>
        <v>15971.5425</v>
      </c>
      <c r="M12" s="19" t="n">
        <f aca="false">(K12+L12)*25%</f>
        <v>11978.656875</v>
      </c>
      <c r="N12" s="19" t="n">
        <f aca="false">SUM(K12+L12+M12)*10%</f>
        <v>5989.3284375</v>
      </c>
      <c r="O12" s="19"/>
      <c r="P12" s="19"/>
      <c r="Q12" s="19" t="n">
        <f aca="false">K12+L12+M12+N12+P12+O12</f>
        <v>65882.6128125</v>
      </c>
      <c r="R12" s="19" t="n">
        <f aca="false">L12+N12</f>
        <v>21960.8709375</v>
      </c>
      <c r="S12" s="19" t="n">
        <f aca="false">Q12-R12</f>
        <v>43921.741875</v>
      </c>
      <c r="T12" s="19" t="n">
        <f aca="false">Q12*12</f>
        <v>790591.35375</v>
      </c>
    </row>
    <row r="13" customFormat="false" ht="13.8" hidden="false" customHeight="false" outlineLevel="0" collapsed="false">
      <c r="A13" s="14" t="s">
        <v>37</v>
      </c>
      <c r="B13" s="15" t="n">
        <v>0.5</v>
      </c>
      <c r="C13" s="16" t="s">
        <v>31</v>
      </c>
      <c r="D13" s="17" t="s">
        <v>38</v>
      </c>
      <c r="E13" s="17" t="n">
        <v>2</v>
      </c>
      <c r="F13" s="18" t="n">
        <v>9.01</v>
      </c>
      <c r="G13" s="19" t="n">
        <v>17697</v>
      </c>
      <c r="H13" s="20" t="s">
        <v>39</v>
      </c>
      <c r="I13" s="18" t="n">
        <v>4.74</v>
      </c>
      <c r="J13" s="19" t="n">
        <f aca="false">G13*I13</f>
        <v>83883.78</v>
      </c>
      <c r="K13" s="19" t="n">
        <f aca="false">J13*B13</f>
        <v>41941.89</v>
      </c>
      <c r="L13" s="19" t="n">
        <f aca="false">SUM(K13*50%)</f>
        <v>20970.945</v>
      </c>
      <c r="M13" s="19" t="n">
        <f aca="false">(K13+L13)*25%</f>
        <v>15728.20875</v>
      </c>
      <c r="N13" s="19" t="n">
        <f aca="false">SUM(K13+L13+M13)*10%</f>
        <v>7864.104375</v>
      </c>
      <c r="O13" s="19"/>
      <c r="P13" s="19"/>
      <c r="Q13" s="19" t="n">
        <f aca="false">K13+L13+M13+N13+P13+O13</f>
        <v>86505.148125</v>
      </c>
      <c r="R13" s="19" t="n">
        <f aca="false">L13+N13</f>
        <v>28835.049375</v>
      </c>
      <c r="S13" s="19" t="n">
        <f aca="false">Q13-R13</f>
        <v>57670.09875</v>
      </c>
      <c r="T13" s="19" t="n">
        <f aca="false">Q13*12</f>
        <v>1038061.7775</v>
      </c>
    </row>
    <row r="14" customFormat="false" ht="13.8" hidden="false" customHeight="false" outlineLevel="0" collapsed="false">
      <c r="A14" s="14" t="s">
        <v>40</v>
      </c>
      <c r="B14" s="15" t="n">
        <v>0.5</v>
      </c>
      <c r="C14" s="16" t="s">
        <v>31</v>
      </c>
      <c r="D14" s="15" t="s">
        <v>41</v>
      </c>
      <c r="E14" s="17" t="s">
        <v>35</v>
      </c>
      <c r="F14" s="18" t="n">
        <v>17.01</v>
      </c>
      <c r="G14" s="19" t="n">
        <v>17697</v>
      </c>
      <c r="H14" s="20" t="s">
        <v>42</v>
      </c>
      <c r="I14" s="18" t="n">
        <v>3.22</v>
      </c>
      <c r="J14" s="19" t="n">
        <f aca="false">G14*I14</f>
        <v>56984.34</v>
      </c>
      <c r="K14" s="19" t="n">
        <f aca="false">B14*J14</f>
        <v>28492.17</v>
      </c>
      <c r="L14" s="19"/>
      <c r="M14" s="19"/>
      <c r="N14" s="19" t="n">
        <f aca="false">SUM(K14+L14+M14)*10%</f>
        <v>2849.217</v>
      </c>
      <c r="O14" s="19"/>
      <c r="P14" s="19" t="n">
        <f aca="false">(G14*B14)*30%</f>
        <v>2654.55</v>
      </c>
      <c r="Q14" s="19" t="n">
        <f aca="false">K14+L14+M14+N14+P14+O14</f>
        <v>33995.937</v>
      </c>
      <c r="R14" s="19" t="n">
        <f aca="false">L14+N14</f>
        <v>2849.217</v>
      </c>
      <c r="S14" s="19" t="n">
        <f aca="false">Q14-R14</f>
        <v>31146.72</v>
      </c>
      <c r="T14" s="19" t="n">
        <f aca="false">Q14*12</f>
        <v>407951.244</v>
      </c>
    </row>
    <row r="15" s="27" customFormat="true" ht="13.8" hidden="false" customHeight="false" outlineLevel="0" collapsed="false">
      <c r="A15" s="21" t="s">
        <v>40</v>
      </c>
      <c r="B15" s="22" t="n">
        <v>0.5</v>
      </c>
      <c r="C15" s="16" t="s">
        <v>31</v>
      </c>
      <c r="D15" s="22" t="s">
        <v>41</v>
      </c>
      <c r="E15" s="23" t="s">
        <v>35</v>
      </c>
      <c r="F15" s="24" t="n">
        <v>10.09</v>
      </c>
      <c r="G15" s="25" t="n">
        <v>17697</v>
      </c>
      <c r="H15" s="26" t="s">
        <v>42</v>
      </c>
      <c r="I15" s="24" t="n">
        <v>3.16</v>
      </c>
      <c r="J15" s="25" t="n">
        <f aca="false">G15*I15</f>
        <v>55922.52</v>
      </c>
      <c r="K15" s="25" t="n">
        <f aca="false">B15*J15</f>
        <v>27961.26</v>
      </c>
      <c r="L15" s="25"/>
      <c r="M15" s="25"/>
      <c r="N15" s="25" t="n">
        <f aca="false">SUM(K15+L15+M15)*10%</f>
        <v>2796.126</v>
      </c>
      <c r="O15" s="25"/>
      <c r="P15" s="19" t="n">
        <f aca="false">(G15*B15)*30%</f>
        <v>2654.55</v>
      </c>
      <c r="Q15" s="25" t="n">
        <f aca="false">K15+L15+M15+N15+P15+O15</f>
        <v>33411.936</v>
      </c>
      <c r="R15" s="25" t="n">
        <f aca="false">L15+N15</f>
        <v>2796.126</v>
      </c>
      <c r="S15" s="25" t="n">
        <f aca="false">Q15-R15</f>
        <v>30615.81</v>
      </c>
      <c r="T15" s="25" t="n">
        <f aca="false">Q15*12</f>
        <v>400943.232</v>
      </c>
    </row>
    <row r="16" s="35" customFormat="true" ht="13.8" hidden="false" customHeight="false" outlineLevel="0" collapsed="false">
      <c r="A16" s="28" t="s">
        <v>43</v>
      </c>
      <c r="B16" s="29" t="n">
        <v>0.25</v>
      </c>
      <c r="C16" s="16" t="s">
        <v>31</v>
      </c>
      <c r="D16" s="30" t="s">
        <v>38</v>
      </c>
      <c r="E16" s="29" t="s">
        <v>35</v>
      </c>
      <c r="F16" s="31" t="s">
        <v>44</v>
      </c>
      <c r="G16" s="32" t="n">
        <v>17697</v>
      </c>
      <c r="H16" s="33" t="s">
        <v>45</v>
      </c>
      <c r="I16" s="34" t="n">
        <v>4.73</v>
      </c>
      <c r="J16" s="32" t="n">
        <f aca="false">G16*I16</f>
        <v>83706.81</v>
      </c>
      <c r="K16" s="32" t="n">
        <f aca="false">B16*J16</f>
        <v>20926.7025</v>
      </c>
      <c r="L16" s="32" t="n">
        <f aca="false">SUM(K16*50%)</f>
        <v>10463.35125</v>
      </c>
      <c r="M16" s="32" t="n">
        <f aca="false">(K16+L16)*25%</f>
        <v>7847.5134375</v>
      </c>
      <c r="N16" s="32" t="n">
        <f aca="false">SUM(K16+L16+M16)*10%</f>
        <v>3923.75671875</v>
      </c>
      <c r="O16" s="32"/>
      <c r="P16" s="32"/>
      <c r="Q16" s="32" t="n">
        <f aca="false">K16+L16+M16+N16+P16+O16</f>
        <v>43161.32390625</v>
      </c>
      <c r="R16" s="32" t="n">
        <f aca="false">L16+N16</f>
        <v>14387.10796875</v>
      </c>
      <c r="S16" s="32" t="n">
        <f aca="false">Q16-R16</f>
        <v>28774.2159375</v>
      </c>
      <c r="T16" s="32" t="n">
        <f aca="false">Q16*12</f>
        <v>517935.886875</v>
      </c>
    </row>
    <row r="17" customFormat="false" ht="13.8" hidden="false" customHeight="false" outlineLevel="0" collapsed="false">
      <c r="A17" s="14" t="s">
        <v>46</v>
      </c>
      <c r="B17" s="15" t="n">
        <v>0.0625</v>
      </c>
      <c r="C17" s="16" t="s">
        <v>31</v>
      </c>
      <c r="D17" s="17" t="s">
        <v>38</v>
      </c>
      <c r="E17" s="15" t="s">
        <v>47</v>
      </c>
      <c r="F17" s="18" t="n">
        <v>18</v>
      </c>
      <c r="G17" s="19" t="n">
        <v>17697</v>
      </c>
      <c r="H17" s="20" t="s">
        <v>48</v>
      </c>
      <c r="I17" s="18" t="n">
        <v>5.03</v>
      </c>
      <c r="J17" s="19" t="n">
        <f aca="false">G17*I17</f>
        <v>89015.91</v>
      </c>
      <c r="K17" s="19" t="n">
        <f aca="false">B17*J17</f>
        <v>5563.494375</v>
      </c>
      <c r="L17" s="19" t="n">
        <f aca="false">SUM(K17*50%)</f>
        <v>2781.7471875</v>
      </c>
      <c r="M17" s="19" t="n">
        <f aca="false">(K17+L17)*25%</f>
        <v>2086.310390625</v>
      </c>
      <c r="N17" s="19" t="n">
        <f aca="false">SUM(K17+L17+M17)*10%</f>
        <v>1043.1551953125</v>
      </c>
      <c r="O17" s="19" t="n">
        <f aca="false">(K17+L17+M17)*40%</f>
        <v>4172.62078125</v>
      </c>
      <c r="P17" s="19"/>
      <c r="Q17" s="19" t="n">
        <f aca="false">K17+L17+M17+N17+P17+O17</f>
        <v>15647.3279296875</v>
      </c>
      <c r="R17" s="19" t="n">
        <f aca="false">L17+N17</f>
        <v>3824.9023828125</v>
      </c>
      <c r="S17" s="19" t="n">
        <f aca="false">Q17-R17</f>
        <v>11822.425546875</v>
      </c>
      <c r="T17" s="19" t="n">
        <f aca="false">Q17*12</f>
        <v>187767.93515625</v>
      </c>
    </row>
    <row r="18" customFormat="false" ht="13.8" hidden="false" customHeight="false" outlineLevel="0" collapsed="false">
      <c r="A18" s="14" t="s">
        <v>49</v>
      </c>
      <c r="B18" s="15" t="n">
        <v>0.5</v>
      </c>
      <c r="C18" s="16" t="s">
        <v>31</v>
      </c>
      <c r="D18" s="17" t="s">
        <v>50</v>
      </c>
      <c r="E18" s="17"/>
      <c r="F18" s="18" t="n">
        <v>10.09</v>
      </c>
      <c r="G18" s="19" t="n">
        <v>17697</v>
      </c>
      <c r="H18" s="36" t="s">
        <v>51</v>
      </c>
      <c r="I18" s="37" t="n">
        <v>4</v>
      </c>
      <c r="J18" s="19" t="n">
        <f aca="false">G18*I18</f>
        <v>70788</v>
      </c>
      <c r="K18" s="19" t="n">
        <f aca="false">B18*J18</f>
        <v>35394</v>
      </c>
      <c r="L18" s="19"/>
      <c r="M18" s="19" t="n">
        <f aca="false">(K18+L18)*25%</f>
        <v>8848.5</v>
      </c>
      <c r="N18" s="19" t="n">
        <f aca="false">SUM(K18+L18+M18)*10%</f>
        <v>4424.25</v>
      </c>
      <c r="O18" s="19"/>
      <c r="P18" s="19"/>
      <c r="Q18" s="19" t="n">
        <f aca="false">K18+L18+M18+N18+P18+O18</f>
        <v>48666.75</v>
      </c>
      <c r="R18" s="19" t="n">
        <f aca="false">L18+N18</f>
        <v>4424.25</v>
      </c>
      <c r="S18" s="19" t="n">
        <f aca="false">Q18-R18</f>
        <v>44242.5</v>
      </c>
      <c r="T18" s="19" t="n">
        <f aca="false">Q18*12</f>
        <v>584001</v>
      </c>
    </row>
    <row r="19" customFormat="false" ht="13.8" hidden="false" customHeight="false" outlineLevel="0" collapsed="false">
      <c r="A19" s="14" t="s">
        <v>52</v>
      </c>
      <c r="B19" s="15" t="n">
        <v>0.5</v>
      </c>
      <c r="C19" s="16" t="s">
        <v>31</v>
      </c>
      <c r="D19" s="17" t="s">
        <v>50</v>
      </c>
      <c r="E19" s="17" t="s">
        <v>35</v>
      </c>
      <c r="F19" s="18" t="n">
        <v>10.09</v>
      </c>
      <c r="G19" s="19" t="n">
        <v>17697</v>
      </c>
      <c r="H19" s="36" t="s">
        <v>53</v>
      </c>
      <c r="I19" s="37" t="n">
        <v>3.54</v>
      </c>
      <c r="J19" s="19" t="n">
        <f aca="false">G19*I19</f>
        <v>62647.38</v>
      </c>
      <c r="K19" s="19" t="n">
        <f aca="false">B19*J19</f>
        <v>31323.69</v>
      </c>
      <c r="L19" s="19"/>
      <c r="M19" s="19"/>
      <c r="N19" s="19" t="n">
        <f aca="false">SUM(K19+L19+M19)*10%</f>
        <v>3132.369</v>
      </c>
      <c r="O19" s="19"/>
      <c r="P19" s="19"/>
      <c r="Q19" s="19" t="n">
        <f aca="false">K19+L19+M19+N19+P19+O19</f>
        <v>34456.059</v>
      </c>
      <c r="R19" s="19" t="n">
        <f aca="false">L19+N19</f>
        <v>3132.369</v>
      </c>
      <c r="S19" s="19" t="n">
        <f aca="false">Q19-R19</f>
        <v>31323.69</v>
      </c>
      <c r="T19" s="19" t="n">
        <f aca="false">Q19*12</f>
        <v>413472.708</v>
      </c>
    </row>
    <row r="20" customFormat="false" ht="13.8" hidden="false" customHeight="false" outlineLevel="0" collapsed="false">
      <c r="A20" s="14" t="s">
        <v>54</v>
      </c>
      <c r="B20" s="15" t="n">
        <v>1</v>
      </c>
      <c r="C20" s="16" t="s">
        <v>31</v>
      </c>
      <c r="D20" s="17" t="s">
        <v>50</v>
      </c>
      <c r="E20" s="17"/>
      <c r="F20" s="14" t="n">
        <v>10.09</v>
      </c>
      <c r="G20" s="38" t="n">
        <v>17697</v>
      </c>
      <c r="H20" s="36" t="s">
        <v>55</v>
      </c>
      <c r="I20" s="37" t="n">
        <v>2.89</v>
      </c>
      <c r="J20" s="19" t="n">
        <f aca="false">G20*I20</f>
        <v>51144.33</v>
      </c>
      <c r="K20" s="19" t="n">
        <f aca="false">B20*J20</f>
        <v>51144.33</v>
      </c>
      <c r="L20" s="19"/>
      <c r="M20" s="19"/>
      <c r="N20" s="19" t="n">
        <f aca="false">SUM(K20+L20+M20)*10%</f>
        <v>5114.433</v>
      </c>
      <c r="O20" s="19"/>
      <c r="P20" s="19" t="n">
        <f aca="false">G20*30%</f>
        <v>5309.1</v>
      </c>
      <c r="Q20" s="19" t="n">
        <f aca="false">K20+L20+M20+N20+P20+O20</f>
        <v>61567.863</v>
      </c>
      <c r="R20" s="19" t="n">
        <f aca="false">L20+N20</f>
        <v>5114.433</v>
      </c>
      <c r="S20" s="19" t="n">
        <f aca="false">Q20-R20</f>
        <v>56453.43</v>
      </c>
      <c r="T20" s="19" t="n">
        <f aca="false">Q20*12</f>
        <v>738814.356</v>
      </c>
    </row>
    <row r="21" s="27" customFormat="true" ht="13.8" hidden="false" customHeight="false" outlineLevel="0" collapsed="false">
      <c r="A21" s="21" t="s">
        <v>56</v>
      </c>
      <c r="B21" s="39" t="n">
        <v>0.5</v>
      </c>
      <c r="C21" s="16" t="s">
        <v>31</v>
      </c>
      <c r="D21" s="23" t="s">
        <v>57</v>
      </c>
      <c r="E21" s="23"/>
      <c r="F21" s="21"/>
      <c r="G21" s="25" t="n">
        <v>17697</v>
      </c>
      <c r="H21" s="40" t="s">
        <v>58</v>
      </c>
      <c r="I21" s="41" t="n">
        <v>2.81</v>
      </c>
      <c r="J21" s="19" t="n">
        <f aca="false">G21*I21</f>
        <v>49728.57</v>
      </c>
      <c r="K21" s="19" t="n">
        <f aca="false">B21*J21</f>
        <v>24864.285</v>
      </c>
      <c r="L21" s="25"/>
      <c r="M21" s="25"/>
      <c r="N21" s="19" t="n">
        <f aca="false">SUM(K21+L21+M21)*10%</f>
        <v>2486.4285</v>
      </c>
      <c r="O21" s="25"/>
      <c r="P21" s="19" t="n">
        <f aca="false">G21*20%*B21</f>
        <v>1769.7</v>
      </c>
      <c r="Q21" s="25" t="n">
        <f aca="false">K21+L21+M21+N21+P21+O21</f>
        <v>29120.4135</v>
      </c>
      <c r="R21" s="19" t="n">
        <f aca="false">L21+N21</f>
        <v>2486.4285</v>
      </c>
      <c r="S21" s="19" t="n">
        <f aca="false">Q21-R21</f>
        <v>26633.985</v>
      </c>
      <c r="T21" s="19" t="n">
        <f aca="false">Q21*12</f>
        <v>349444.962</v>
      </c>
    </row>
    <row r="22" customFormat="false" ht="13.8" hidden="false" customHeight="false" outlineLevel="0" collapsed="false">
      <c r="A22" s="14" t="s">
        <v>59</v>
      </c>
      <c r="B22" s="42" t="s">
        <v>60</v>
      </c>
      <c r="C22" s="16" t="s">
        <v>31</v>
      </c>
      <c r="D22" s="17" t="s">
        <v>50</v>
      </c>
      <c r="E22" s="17"/>
      <c r="F22" s="18" t="n">
        <v>17.01</v>
      </c>
      <c r="G22" s="19" t="n">
        <v>17697</v>
      </c>
      <c r="H22" s="36" t="s">
        <v>61</v>
      </c>
      <c r="I22" s="37" t="n">
        <v>2.77</v>
      </c>
      <c r="J22" s="19" t="n">
        <f aca="false">G22*I22</f>
        <v>49020.69</v>
      </c>
      <c r="K22" s="19" t="n">
        <f aca="false">J22*B22</f>
        <v>24510.345</v>
      </c>
      <c r="L22" s="19"/>
      <c r="M22" s="19"/>
      <c r="N22" s="19" t="n">
        <f aca="false">SUM(K22+L22+M22)*10%</f>
        <v>2451.0345</v>
      </c>
      <c r="O22" s="19"/>
      <c r="P22" s="19" t="n">
        <f aca="false">G22*20%*B22</f>
        <v>1769.7</v>
      </c>
      <c r="Q22" s="19" t="n">
        <f aca="false">K22+L22+M22+N22+P22+O22</f>
        <v>28731.0795</v>
      </c>
      <c r="R22" s="19" t="n">
        <f aca="false">L22+N22</f>
        <v>2451.0345</v>
      </c>
      <c r="S22" s="19" t="n">
        <f aca="false">Q22-R22</f>
        <v>26280.045</v>
      </c>
      <c r="T22" s="19" t="n">
        <f aca="false">Q22*12</f>
        <v>344772.954</v>
      </c>
    </row>
    <row r="23" customFormat="false" ht="13.8" hidden="false" customHeight="false" outlineLevel="0" collapsed="false">
      <c r="A23" s="14" t="s">
        <v>62</v>
      </c>
      <c r="B23" s="15" t="n">
        <v>1</v>
      </c>
      <c r="C23" s="16" t="s">
        <v>31</v>
      </c>
      <c r="D23" s="17" t="s">
        <v>50</v>
      </c>
      <c r="E23" s="17"/>
      <c r="F23" s="14" t="n">
        <v>6.03</v>
      </c>
      <c r="G23" s="19" t="n">
        <v>17697</v>
      </c>
      <c r="H23" s="36" t="s">
        <v>58</v>
      </c>
      <c r="I23" s="37" t="n">
        <v>2.81</v>
      </c>
      <c r="J23" s="19" t="n">
        <f aca="false">G23*I23</f>
        <v>49728.57</v>
      </c>
      <c r="K23" s="19" t="n">
        <f aca="false">B23*J23</f>
        <v>49728.57</v>
      </c>
      <c r="L23" s="19"/>
      <c r="M23" s="19"/>
      <c r="N23" s="19" t="n">
        <f aca="false">SUM(K23+L23+M23)*10%</f>
        <v>4972.857</v>
      </c>
      <c r="O23" s="19"/>
      <c r="P23" s="19" t="n">
        <f aca="false">G23*20%</f>
        <v>3539.4</v>
      </c>
      <c r="Q23" s="19" t="n">
        <f aca="false">K23+L23+M23+N23+P23+O23</f>
        <v>58240.827</v>
      </c>
      <c r="R23" s="19" t="n">
        <f aca="false">L23+N23</f>
        <v>4972.857</v>
      </c>
      <c r="S23" s="19" t="n">
        <f aca="false">Q23-R23</f>
        <v>53267.97</v>
      </c>
      <c r="T23" s="19" t="n">
        <f aca="false">Q23*12</f>
        <v>698889.924</v>
      </c>
    </row>
    <row r="24" customFormat="false" ht="15" hidden="false" customHeight="false" outlineLevel="0" collapsed="false">
      <c r="A24" s="43" t="s">
        <v>63</v>
      </c>
      <c r="B24" s="44" t="n">
        <f aca="false">SUM(B10:B23)</f>
        <v>7.8125</v>
      </c>
      <c r="C24" s="45"/>
      <c r="D24" s="46"/>
      <c r="E24" s="46"/>
      <c r="F24" s="46"/>
      <c r="G24" s="47"/>
      <c r="H24" s="48"/>
      <c r="I24" s="46"/>
      <c r="J24" s="49" t="n">
        <f aca="false">SUM(J10:J23)</f>
        <v>915465.81</v>
      </c>
      <c r="K24" s="49" t="n">
        <f aca="false">SUM(K10:K23)</f>
        <v>522802.561875</v>
      </c>
      <c r="L24" s="49" t="n">
        <f aca="false">SUM(L10:L23)</f>
        <v>124691.9559375</v>
      </c>
      <c r="M24" s="49" t="n">
        <f aca="false">SUM(M10:M23)</f>
        <v>102367.466953125</v>
      </c>
      <c r="N24" s="49" t="n">
        <f aca="false">SUM(N10:N23)</f>
        <v>74986.1984765625</v>
      </c>
      <c r="O24" s="49" t="n">
        <f aca="false">SUM(O10:O23)</f>
        <v>4172.62078125</v>
      </c>
      <c r="P24" s="49" t="n">
        <f aca="false">SUM(P10:P23)</f>
        <v>17697</v>
      </c>
      <c r="Q24" s="49" t="n">
        <f aca="false">SUM(Q10:Q23)</f>
        <v>846717.804023438</v>
      </c>
      <c r="R24" s="49" t="n">
        <f aca="false">SUM(R10:R23)</f>
        <v>199678.154414063</v>
      </c>
      <c r="S24" s="49" t="n">
        <f aca="false">SUM(S10:S23)</f>
        <v>647039.649609375</v>
      </c>
      <c r="T24" s="49" t="n">
        <f aca="false">SUM(T10:T23)</f>
        <v>10160613.6482813</v>
      </c>
    </row>
    <row r="25" customFormat="false" ht="15.75" hidden="false" customHeight="false" outlineLevel="0" collapsed="false">
      <c r="A25" s="50" t="s">
        <v>64</v>
      </c>
      <c r="B25" s="51"/>
      <c r="C25" s="51" t="s">
        <v>65</v>
      </c>
      <c r="D25" s="51"/>
      <c r="E25" s="50" t="s">
        <v>66</v>
      </c>
      <c r="F25" s="52"/>
      <c r="G25" s="52"/>
      <c r="H25" s="52"/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customFormat="false" ht="15" hidden="true" customHeight="false" outlineLevel="0" collapsed="false">
      <c r="A26" s="50" t="s">
        <v>67</v>
      </c>
      <c r="B26" s="50"/>
      <c r="C26" s="51" t="s">
        <v>65</v>
      </c>
      <c r="D26" s="51"/>
      <c r="E26" s="51" t="s">
        <v>68</v>
      </c>
      <c r="F26" s="51"/>
      <c r="G26" s="51"/>
      <c r="H26" s="51"/>
      <c r="I26" s="51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customFormat="false" ht="15" hidden="false" customHeight="false" outlineLevel="0" collapsed="false">
      <c r="A27" s="50" t="s">
        <v>69</v>
      </c>
      <c r="B27" s="50"/>
      <c r="C27" s="50" t="s">
        <v>65</v>
      </c>
      <c r="D27" s="50"/>
      <c r="E27" s="51" t="s">
        <v>70</v>
      </c>
      <c r="F27" s="51"/>
      <c r="G27" s="51"/>
      <c r="H27" s="51"/>
      <c r="I27" s="51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customFormat="false" ht="15.75" hidden="false" customHeight="false" outlineLevel="0" collapsed="false">
      <c r="A28" s="50" t="s">
        <v>71</v>
      </c>
      <c r="B28" s="56"/>
      <c r="C28" s="51" t="s">
        <v>65</v>
      </c>
      <c r="D28" s="57"/>
      <c r="E28" s="57" t="s">
        <v>72</v>
      </c>
      <c r="F28" s="57"/>
      <c r="G28" s="57"/>
      <c r="H28" s="57"/>
      <c r="I28" s="5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customFormat="false" ht="15" hidden="false" customHeight="false" outlineLevel="0" collapsed="false">
      <c r="A29" s="55"/>
      <c r="B29" s="55"/>
      <c r="C29" s="55"/>
      <c r="D29" s="55"/>
      <c r="E29" s="55"/>
      <c r="F29" s="55"/>
      <c r="G29" s="55"/>
      <c r="H29" s="55"/>
      <c r="I29" s="55"/>
      <c r="J29" s="14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customFormat="false" ht="15" hidden="false" customHeight="false" outlineLevel="0" collapsed="false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</sheetData>
  <mergeCells count="4">
    <mergeCell ref="A6:T6"/>
    <mergeCell ref="A7:T7"/>
    <mergeCell ref="E8:H8"/>
    <mergeCell ref="E28:I28"/>
  </mergeCells>
  <printOptions headings="false" gridLines="false" gridLinesSet="true" horizontalCentered="false" verticalCentered="false"/>
  <pageMargins left="0.315277777777778" right="0" top="0.747916666666667" bottom="0" header="0.511805555555555" footer="0.511805555555555"/>
  <pageSetup paperSize="9" scale="7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2020-01-08T04:32:01Z</dcterms:created>
  <dc:creator>Пользователь</dc:creator>
  <dc:description/>
  <dc:language>ru-RU</dc:language>
  <cp:lastModifiedBy/>
  <cp:lastPrinted>2021-09-14T06:10:07Z</cp:lastPrinted>
  <dcterms:modified xsi:type="dcterms:W3CDTF">2021-09-17T16:17:04Z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