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7C38BA66-375D-4E8E-A5C2-5317C592077B}" xr6:coauthVersionLast="46" xr6:coauthVersionMax="46" xr10:uidLastSave="{00000000-0000-0000-0000-000000000000}"/>
  <bookViews>
    <workbookView xWindow="-120" yWindow="-120" windowWidth="19440" windowHeight="8640" xr2:uid="{00000000-000D-0000-FFFF-FFFF00000000}"/>
  </bookViews>
  <sheets>
    <sheet name="1.09.2020" sheetId="1" r:id="rId1"/>
  </sheets>
  <definedNames>
    <definedName name="_xlnm.Print_Area" localSheetId="0">'1.09.2020'!$A$1:$T$31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T21" i="1" l="1"/>
  <c r="P14" i="1" l="1"/>
  <c r="P25" i="1" s="1"/>
  <c r="P24" i="1"/>
  <c r="P22" i="1"/>
  <c r="P20" i="1"/>
  <c r="B25" i="1" l="1"/>
  <c r="J24" i="1"/>
  <c r="K24" i="1" s="1"/>
  <c r="J23" i="1"/>
  <c r="K23" i="1" s="1"/>
  <c r="J22" i="1"/>
  <c r="K22" i="1" s="1"/>
  <c r="J20" i="1"/>
  <c r="K20" i="1" s="1"/>
  <c r="J19" i="1"/>
  <c r="K19" i="1" s="1"/>
  <c r="J18" i="1"/>
  <c r="J17" i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L13" i="1" l="1"/>
  <c r="Q14" i="1"/>
  <c r="T14" i="1" s="1"/>
  <c r="L11" i="1"/>
  <c r="Q24" i="1"/>
  <c r="T24" i="1" s="1"/>
  <c r="L12" i="1"/>
  <c r="L16" i="1"/>
  <c r="K18" i="1"/>
  <c r="J25" i="1"/>
  <c r="K17" i="1"/>
  <c r="O17" i="1"/>
  <c r="O25" i="1" s="1"/>
  <c r="N22" i="1"/>
  <c r="R22" i="1" s="1"/>
  <c r="N23" i="1"/>
  <c r="R23" i="1" s="1"/>
  <c r="M18" i="1"/>
  <c r="N19" i="1"/>
  <c r="R19" i="1" s="1"/>
  <c r="N14" i="1"/>
  <c r="R14" i="1" s="1"/>
  <c r="N20" i="1"/>
  <c r="R20" i="1" s="1"/>
  <c r="M15" i="1"/>
  <c r="N24" i="1"/>
  <c r="R24" i="1" s="1"/>
  <c r="K10" i="1"/>
  <c r="L10" i="1" l="1"/>
  <c r="Q20" i="1"/>
  <c r="T20" i="1" s="1"/>
  <c r="L17" i="1"/>
  <c r="Q22" i="1"/>
  <c r="T22" i="1" s="1"/>
  <c r="Q23" i="1"/>
  <c r="T23" i="1" s="1"/>
  <c r="Q19" i="1"/>
  <c r="T19" i="1" s="1"/>
  <c r="N18" i="1"/>
  <c r="K25" i="1"/>
  <c r="S20" i="1"/>
  <c r="S22" i="1"/>
  <c r="M11" i="1"/>
  <c r="S23" i="1"/>
  <c r="S24" i="1"/>
  <c r="M13" i="1"/>
  <c r="M16" i="1"/>
  <c r="N15" i="1"/>
  <c r="R15" i="1" s="1"/>
  <c r="M12" i="1"/>
  <c r="Q15" i="1" l="1"/>
  <c r="T15" i="1" s="1"/>
  <c r="M17" i="1"/>
  <c r="Q17" i="1" s="1"/>
  <c r="T17" i="1" s="1"/>
  <c r="N11" i="1"/>
  <c r="Q11" i="1"/>
  <c r="T11" i="1" s="1"/>
  <c r="L25" i="1"/>
  <c r="R18" i="1"/>
  <c r="Q18" i="1"/>
  <c r="N17" i="1"/>
  <c r="R17" i="1" s="1"/>
  <c r="N13" i="1"/>
  <c r="R13" i="1" s="1"/>
  <c r="R11" i="1"/>
  <c r="S14" i="1"/>
  <c r="S19" i="1"/>
  <c r="M10" i="1"/>
  <c r="M25" i="1" s="1"/>
  <c r="N16" i="1"/>
  <c r="R16" i="1" s="1"/>
  <c r="N12" i="1"/>
  <c r="R12" i="1" s="1"/>
  <c r="Q12" i="1" l="1"/>
  <c r="T12" i="1" s="1"/>
  <c r="Q16" i="1"/>
  <c r="T16" i="1" s="1"/>
  <c r="Q13" i="1"/>
  <c r="T13" i="1" s="1"/>
  <c r="T18" i="1"/>
  <c r="S18" i="1"/>
  <c r="S11" i="1"/>
  <c r="S12" i="1"/>
  <c r="S15" i="1"/>
  <c r="N10" i="1"/>
  <c r="R10" i="1" l="1"/>
  <c r="R25" i="1" s="1"/>
  <c r="N25" i="1"/>
  <c r="Q10" i="1"/>
  <c r="S17" i="1"/>
  <c r="S16" i="1"/>
  <c r="S13" i="1"/>
  <c r="T10" i="1" l="1"/>
  <c r="T25" i="1" s="1"/>
  <c r="Q25" i="1"/>
  <c r="S10" i="1"/>
  <c r="S25" i="1" s="1"/>
</calcChain>
</file>

<file path=xl/sharedStrings.xml><?xml version="1.0" encoding="utf-8"?>
<sst xmlns="http://schemas.openxmlformats.org/spreadsheetml/2006/main" count="99" uniqueCount="76">
  <si>
    <t>СОГЛАСОВАНО</t>
  </si>
  <si>
    <t>УТВЕРЖДАЮ</t>
  </si>
  <si>
    <t>Руководитель ОО района Шал акына</t>
  </si>
  <si>
    <t>Директор Кенесовской СШ</t>
  </si>
  <si>
    <t>__________________ Жангужинов К.А.</t>
  </si>
  <si>
    <t>_____________________ Мухамедин С.К.</t>
  </si>
  <si>
    <t xml:space="preserve">ШТАТНОЕ РАСПИСАНИЕ </t>
  </si>
  <si>
    <t>БДО</t>
  </si>
  <si>
    <t>Должность</t>
  </si>
  <si>
    <t>кол-во ставок</t>
  </si>
  <si>
    <t>фамилия, имя, отчество</t>
  </si>
  <si>
    <t>образование</t>
  </si>
  <si>
    <t>квалиф категория</t>
  </si>
  <si>
    <t>Стаж работы</t>
  </si>
  <si>
    <t>Разряд</t>
  </si>
  <si>
    <t>Коэф</t>
  </si>
  <si>
    <t>Размер ставки</t>
  </si>
  <si>
    <t>размер з/платы</t>
  </si>
  <si>
    <t>10% из РБ</t>
  </si>
  <si>
    <t>вредность</t>
  </si>
  <si>
    <t>ФЗП в месяц</t>
  </si>
  <si>
    <t>РБ разница</t>
  </si>
  <si>
    <t>ФЗП в  год</t>
  </si>
  <si>
    <t>воспитатель</t>
  </si>
  <si>
    <t>ср.сп.</t>
  </si>
  <si>
    <t>методист</t>
  </si>
  <si>
    <t>б/к</t>
  </si>
  <si>
    <t>С3</t>
  </si>
  <si>
    <t>педагог-психолог</t>
  </si>
  <si>
    <t>высш</t>
  </si>
  <si>
    <t>пом воспитателя</t>
  </si>
  <si>
    <t>ср сп</t>
  </si>
  <si>
    <t>D</t>
  </si>
  <si>
    <t>препод.русс.яз.</t>
  </si>
  <si>
    <t xml:space="preserve">высш </t>
  </si>
  <si>
    <t>В</t>
  </si>
  <si>
    <t>В2-2</t>
  </si>
  <si>
    <t>препод.англ.яз.</t>
  </si>
  <si>
    <t>п-и</t>
  </si>
  <si>
    <t>B2-2</t>
  </si>
  <si>
    <t>медсестра</t>
  </si>
  <si>
    <t>ср/сп</t>
  </si>
  <si>
    <t>B4-2</t>
  </si>
  <si>
    <t>завхоз</t>
  </si>
  <si>
    <t>C3</t>
  </si>
  <si>
    <t>повар</t>
  </si>
  <si>
    <t>4р</t>
  </si>
  <si>
    <t>кухонный рабочий</t>
  </si>
  <si>
    <t>ср</t>
  </si>
  <si>
    <t>2р</t>
  </si>
  <si>
    <t>кастелянша</t>
  </si>
  <si>
    <t>0,5</t>
  </si>
  <si>
    <t>1р</t>
  </si>
  <si>
    <t>оператор с/м</t>
  </si>
  <si>
    <t>ИТОГО:</t>
  </si>
  <si>
    <t>Главный экономист</t>
  </si>
  <si>
    <t>______________</t>
  </si>
  <si>
    <t>Экономист</t>
  </si>
  <si>
    <t>Методист по ДО</t>
  </si>
  <si>
    <t>Куандыкова С.М</t>
  </si>
  <si>
    <t>Методист по кадрам</t>
  </si>
  <si>
    <t>Шайкенова С Т</t>
  </si>
  <si>
    <t>25% за сельские</t>
  </si>
  <si>
    <t>В2-3</t>
  </si>
  <si>
    <t>В4-2</t>
  </si>
  <si>
    <t>МБ</t>
  </si>
  <si>
    <t>Заведующая РМК</t>
  </si>
  <si>
    <t>Касенова Ж.А</t>
  </si>
  <si>
    <t>п/м</t>
  </si>
  <si>
    <t>"____" ______________ 2021 г.</t>
  </si>
  <si>
    <t xml:space="preserve">дошкольного миницентра при Кенесовской средней школе района Шал акына на  01 января  2021 года </t>
  </si>
  <si>
    <t>"____" ________________ 2021 г.</t>
  </si>
  <si>
    <t>дет. 17</t>
  </si>
  <si>
    <t>40,05</t>
  </si>
  <si>
    <t>Тасмагамбетов К.М.</t>
  </si>
  <si>
    <t>Биханова Г.Б.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</si>
</sst>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2" fontId="3" fillId="0" borderId="3" xfId="0" applyNumberFormat="1" applyFont="1" applyBorder="1"/>
    <xf numFmtId="3" fontId="3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2" fontId="3" fillId="0" borderId="3" xfId="0" applyNumberFormat="1" applyFont="1" applyFill="1" applyBorder="1"/>
    <xf numFmtId="3" fontId="3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2" fontId="5" fillId="0" borderId="3" xfId="0" applyNumberFormat="1" applyFont="1" applyBorder="1"/>
    <xf numFmtId="3" fontId="5" fillId="0" borderId="3" xfId="0" applyNumberFormat="1" applyFont="1" applyBorder="1"/>
    <xf numFmtId="49" fontId="3" fillId="2" borderId="3" xfId="0" applyNumberFormat="1" applyFont="1" applyFill="1" applyBorder="1" applyAlignment="1">
      <alignment horizontal="center"/>
    </xf>
    <xf numFmtId="0" fontId="6" fillId="0" borderId="3" xfId="0" applyFont="1" applyFill="1" applyBorder="1"/>
    <xf numFmtId="2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1" fontId="7" fillId="0" borderId="0" xfId="0" applyNumberFormat="1" applyFont="1" applyBorder="1"/>
    <xf numFmtId="0" fontId="3" fillId="0" borderId="0" xfId="0" applyFont="1"/>
    <xf numFmtId="9" fontId="2" fillId="0" borderId="2" xfId="0" applyNumberFormat="1" applyFont="1" applyBorder="1" applyAlignment="1">
      <alignment horizontal="center" vertical="center" textRotation="90" wrapText="1"/>
    </xf>
    <xf numFmtId="3" fontId="6" fillId="0" borderId="3" xfId="0" applyNumberFormat="1" applyFont="1" applyBorder="1"/>
    <xf numFmtId="3" fontId="3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2"/>
  <sheetViews>
    <sheetView tabSelected="1" view="pageBreakPreview" zoomScaleNormal="100" zoomScaleSheetLayoutView="100" workbookViewId="0">
      <selection activeCell="C24" sqref="C24"/>
    </sheetView>
  </sheetViews>
  <sheetFormatPr defaultRowHeight="15" x14ac:dyDescent="0.25"/>
  <cols>
    <col min="1" max="1" width="17.140625" customWidth="1"/>
    <col min="2" max="2" width="7.140625" customWidth="1"/>
    <col min="3" max="3" width="16" customWidth="1"/>
    <col min="4" max="4" width="6.42578125" customWidth="1"/>
    <col min="5" max="5" width="5.42578125" customWidth="1"/>
    <col min="6" max="6" width="6.85546875" customWidth="1"/>
    <col min="7" max="8" width="6.5703125" customWidth="1"/>
    <col min="9" max="9" width="5.28515625" customWidth="1"/>
    <col min="10" max="10" width="7.28515625" customWidth="1"/>
    <col min="11" max="11" width="9.28515625" bestFit="1" customWidth="1"/>
    <col min="12" max="12" width="8" customWidth="1"/>
    <col min="13" max="13" width="7.140625" customWidth="1"/>
    <col min="14" max="15" width="7.5703125" customWidth="1"/>
    <col min="16" max="16" width="6.28515625" customWidth="1"/>
    <col min="17" max="17" width="9.28515625" bestFit="1" customWidth="1"/>
    <col min="18" max="19" width="8.140625" customWidth="1"/>
    <col min="20" max="20" width="9.85546875" bestFit="1" customWidth="1"/>
  </cols>
  <sheetData>
    <row r="2" spans="1:20" x14ac:dyDescent="0.25">
      <c r="A2" s="1" t="s">
        <v>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1</v>
      </c>
    </row>
    <row r="3" spans="1:20" x14ac:dyDescent="0.25">
      <c r="A3" s="1" t="s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4" t="s">
        <v>3</v>
      </c>
    </row>
    <row r="4" spans="1:20" x14ac:dyDescent="0.25">
      <c r="A4" s="1" t="s">
        <v>4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4" t="s">
        <v>5</v>
      </c>
    </row>
    <row r="5" spans="1:20" x14ac:dyDescent="0.25">
      <c r="A5" s="5" t="s">
        <v>69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4" t="s">
        <v>71</v>
      </c>
    </row>
    <row r="6" spans="1:20" x14ac:dyDescent="0.25">
      <c r="A6" s="56" t="s">
        <v>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x14ac:dyDescent="0.25">
      <c r="A7" s="57" t="s">
        <v>70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x14ac:dyDescent="0.25">
      <c r="A8" s="6" t="s">
        <v>7</v>
      </c>
      <c r="B8" s="6">
        <v>17697</v>
      </c>
      <c r="C8" s="7"/>
      <c r="D8" s="6"/>
      <c r="E8" s="58" t="s">
        <v>72</v>
      </c>
      <c r="F8" s="58"/>
      <c r="G8" s="58"/>
      <c r="H8" s="58"/>
      <c r="I8" s="6"/>
      <c r="J8" s="6"/>
      <c r="K8" s="6"/>
      <c r="L8" s="6"/>
      <c r="M8" s="6"/>
      <c r="N8" s="6"/>
      <c r="O8" s="55"/>
      <c r="P8" s="8"/>
      <c r="Q8" s="8"/>
      <c r="R8" s="8"/>
      <c r="S8" s="8"/>
      <c r="T8" s="2"/>
    </row>
    <row r="9" spans="1:20" ht="43.5" x14ac:dyDescent="0.25">
      <c r="A9" s="9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13</v>
      </c>
      <c r="G9" s="10" t="s">
        <v>7</v>
      </c>
      <c r="H9" s="10" t="s">
        <v>14</v>
      </c>
      <c r="I9" s="10" t="s">
        <v>15</v>
      </c>
      <c r="J9" s="10" t="s">
        <v>16</v>
      </c>
      <c r="K9" s="10" t="s">
        <v>17</v>
      </c>
      <c r="L9" s="47">
        <v>0.5</v>
      </c>
      <c r="M9" s="47" t="s">
        <v>62</v>
      </c>
      <c r="N9" s="10" t="s">
        <v>18</v>
      </c>
      <c r="O9" s="10" t="s">
        <v>68</v>
      </c>
      <c r="P9" s="11" t="s">
        <v>19</v>
      </c>
      <c r="Q9" s="11" t="s">
        <v>20</v>
      </c>
      <c r="R9" s="11" t="s">
        <v>21</v>
      </c>
      <c r="S9" s="11" t="s">
        <v>65</v>
      </c>
      <c r="T9" s="11" t="s">
        <v>22</v>
      </c>
    </row>
    <row r="10" spans="1:20" x14ac:dyDescent="0.25">
      <c r="A10" s="12" t="s">
        <v>23</v>
      </c>
      <c r="B10" s="13">
        <v>1</v>
      </c>
      <c r="C10" s="14"/>
      <c r="D10" s="15" t="s">
        <v>24</v>
      </c>
      <c r="E10" s="15">
        <v>1</v>
      </c>
      <c r="F10" s="16">
        <v>15.06</v>
      </c>
      <c r="G10" s="17">
        <v>17697</v>
      </c>
      <c r="H10" s="18" t="s">
        <v>64</v>
      </c>
      <c r="I10" s="16">
        <v>4.17</v>
      </c>
      <c r="J10" s="17">
        <f>G10*I10</f>
        <v>73796.490000000005</v>
      </c>
      <c r="K10" s="17">
        <f t="shared" ref="K10:K24" si="0">B10*J10</f>
        <v>73796.490000000005</v>
      </c>
      <c r="L10" s="17">
        <f>SUM(K10*50%)</f>
        <v>36898.245000000003</v>
      </c>
      <c r="M10" s="17">
        <f>(K10+L10)*25%</f>
        <v>27673.683750000004</v>
      </c>
      <c r="N10" s="17">
        <f>SUM(K10+L10+M10)*10%</f>
        <v>13836.841875000002</v>
      </c>
      <c r="O10" s="17"/>
      <c r="P10" s="17"/>
      <c r="Q10" s="17">
        <f>K10+L10+M10+N10+P10+O10</f>
        <v>152205.26062500002</v>
      </c>
      <c r="R10" s="17">
        <f t="shared" ref="R10:R20" si="1">L10+N10</f>
        <v>50735.086875000008</v>
      </c>
      <c r="S10" s="17">
        <f>Q10-R10</f>
        <v>101470.17375000002</v>
      </c>
      <c r="T10" s="17">
        <f>Q10*12</f>
        <v>1826463.1275000004</v>
      </c>
    </row>
    <row r="11" spans="1:20" x14ac:dyDescent="0.25">
      <c r="A11" s="12" t="s">
        <v>23</v>
      </c>
      <c r="B11" s="13">
        <v>1</v>
      </c>
      <c r="C11" s="14"/>
      <c r="D11" s="15" t="s">
        <v>24</v>
      </c>
      <c r="E11" s="15">
        <v>1</v>
      </c>
      <c r="F11" s="16">
        <v>14.1</v>
      </c>
      <c r="G11" s="17">
        <v>17697</v>
      </c>
      <c r="H11" s="18" t="s">
        <v>64</v>
      </c>
      <c r="I11" s="16">
        <v>4.17</v>
      </c>
      <c r="J11" s="17">
        <f t="shared" ref="J11:J24" si="2">G11*I11</f>
        <v>73796.490000000005</v>
      </c>
      <c r="K11" s="17">
        <f t="shared" si="0"/>
        <v>73796.490000000005</v>
      </c>
      <c r="L11" s="17">
        <f t="shared" ref="L11:L13" si="3">SUM(K11*50%)</f>
        <v>36898.245000000003</v>
      </c>
      <c r="M11" s="17">
        <f t="shared" ref="M11:M18" si="4">(K11+L11)*25%</f>
        <v>27673.683750000004</v>
      </c>
      <c r="N11" s="17">
        <f t="shared" ref="N11:N24" si="5">SUM(K11+L11+M11)*10%</f>
        <v>13836.841875000002</v>
      </c>
      <c r="O11" s="17"/>
      <c r="P11" s="17"/>
      <c r="Q11" s="17">
        <f t="shared" ref="Q11:Q24" si="6">K11+L11+M11+N11+P11+O11</f>
        <v>152205.26062500002</v>
      </c>
      <c r="R11" s="17">
        <f t="shared" si="1"/>
        <v>50735.086875000008</v>
      </c>
      <c r="S11" s="17">
        <f t="shared" ref="S11:S24" si="7">Q11-R11</f>
        <v>101470.17375000002</v>
      </c>
      <c r="T11" s="17">
        <f t="shared" ref="T11:T24" si="8">Q11*12</f>
        <v>1826463.1275000004</v>
      </c>
    </row>
    <row r="12" spans="1:20" x14ac:dyDescent="0.25">
      <c r="A12" s="19" t="s">
        <v>25</v>
      </c>
      <c r="B12" s="20">
        <v>0.5</v>
      </c>
      <c r="C12" s="21"/>
      <c r="D12" s="15" t="s">
        <v>24</v>
      </c>
      <c r="E12" s="15" t="s">
        <v>26</v>
      </c>
      <c r="F12" s="16">
        <v>15.06</v>
      </c>
      <c r="G12" s="17">
        <v>17697</v>
      </c>
      <c r="H12" s="18" t="s">
        <v>27</v>
      </c>
      <c r="I12" s="16">
        <v>3.57</v>
      </c>
      <c r="J12" s="17">
        <f t="shared" si="2"/>
        <v>63178.289999999994</v>
      </c>
      <c r="K12" s="17">
        <f t="shared" si="0"/>
        <v>31589.144999999997</v>
      </c>
      <c r="L12" s="17">
        <f t="shared" si="3"/>
        <v>15794.572499999998</v>
      </c>
      <c r="M12" s="17">
        <f t="shared" si="4"/>
        <v>11845.929375</v>
      </c>
      <c r="N12" s="17">
        <f t="shared" si="5"/>
        <v>5922.9646874999999</v>
      </c>
      <c r="O12" s="17"/>
      <c r="P12" s="17"/>
      <c r="Q12" s="17">
        <f t="shared" si="6"/>
        <v>65152.611562499995</v>
      </c>
      <c r="R12" s="17">
        <f t="shared" si="1"/>
        <v>21717.537187499998</v>
      </c>
      <c r="S12" s="17">
        <f t="shared" si="7"/>
        <v>43435.074374999997</v>
      </c>
      <c r="T12" s="17">
        <f t="shared" si="8"/>
        <v>781831.33874999988</v>
      </c>
    </row>
    <row r="13" spans="1:20" x14ac:dyDescent="0.25">
      <c r="A13" s="19" t="s">
        <v>28</v>
      </c>
      <c r="B13" s="20">
        <v>0.5</v>
      </c>
      <c r="C13" s="21"/>
      <c r="D13" s="15" t="s">
        <v>29</v>
      </c>
      <c r="E13" s="15">
        <v>2</v>
      </c>
      <c r="F13" s="16">
        <v>8.0500000000000007</v>
      </c>
      <c r="G13" s="17">
        <v>17697</v>
      </c>
      <c r="H13" s="18" t="s">
        <v>63</v>
      </c>
      <c r="I13" s="16">
        <v>4.74</v>
      </c>
      <c r="J13" s="17">
        <f t="shared" si="2"/>
        <v>83883.78</v>
      </c>
      <c r="K13" s="17">
        <f>J13*B13</f>
        <v>41941.89</v>
      </c>
      <c r="L13" s="17">
        <f t="shared" si="3"/>
        <v>20970.945</v>
      </c>
      <c r="M13" s="17">
        <f t="shared" si="4"/>
        <v>15728.20875</v>
      </c>
      <c r="N13" s="17">
        <f t="shared" si="5"/>
        <v>7864.1043749999999</v>
      </c>
      <c r="O13" s="17"/>
      <c r="P13" s="17"/>
      <c r="Q13" s="17">
        <f t="shared" si="6"/>
        <v>86505.148124999992</v>
      </c>
      <c r="R13" s="17">
        <f t="shared" si="1"/>
        <v>28835.049374999999</v>
      </c>
      <c r="S13" s="17">
        <f t="shared" si="7"/>
        <v>57670.09874999999</v>
      </c>
      <c r="T13" s="17">
        <f t="shared" si="8"/>
        <v>1038061.7774999999</v>
      </c>
    </row>
    <row r="14" spans="1:20" x14ac:dyDescent="0.25">
      <c r="A14" s="12" t="s">
        <v>30</v>
      </c>
      <c r="B14" s="13">
        <v>1</v>
      </c>
      <c r="C14" s="22"/>
      <c r="D14" s="13" t="s">
        <v>31</v>
      </c>
      <c r="E14" s="15" t="s">
        <v>26</v>
      </c>
      <c r="F14" s="16">
        <v>16.05</v>
      </c>
      <c r="G14" s="17">
        <v>17697</v>
      </c>
      <c r="H14" s="18" t="s">
        <v>32</v>
      </c>
      <c r="I14" s="16">
        <v>3.22</v>
      </c>
      <c r="J14" s="17">
        <f t="shared" si="2"/>
        <v>56984.340000000004</v>
      </c>
      <c r="K14" s="17">
        <f t="shared" si="0"/>
        <v>56984.340000000004</v>
      </c>
      <c r="L14" s="17"/>
      <c r="M14" s="17"/>
      <c r="N14" s="17">
        <f t="shared" si="5"/>
        <v>5698.4340000000011</v>
      </c>
      <c r="O14" s="17"/>
      <c r="P14" s="17">
        <f>G14*30%</f>
        <v>5309.0999999999995</v>
      </c>
      <c r="Q14" s="17">
        <f t="shared" si="6"/>
        <v>67991.874000000011</v>
      </c>
      <c r="R14" s="17">
        <f t="shared" si="1"/>
        <v>5698.4340000000011</v>
      </c>
      <c r="S14" s="17">
        <f t="shared" si="7"/>
        <v>62293.44000000001</v>
      </c>
      <c r="T14" s="17">
        <f t="shared" si="8"/>
        <v>815902.48800000013</v>
      </c>
    </row>
    <row r="15" spans="1:20" x14ac:dyDescent="0.25">
      <c r="A15" s="23" t="s">
        <v>30</v>
      </c>
      <c r="B15" s="24">
        <v>0.5</v>
      </c>
      <c r="C15" s="25"/>
      <c r="D15" s="24" t="s">
        <v>31</v>
      </c>
      <c r="E15" s="26" t="s">
        <v>26</v>
      </c>
      <c r="F15" s="27"/>
      <c r="G15" s="28">
        <v>17697</v>
      </c>
      <c r="H15" s="29" t="s">
        <v>32</v>
      </c>
      <c r="I15" s="27"/>
      <c r="J15" s="17">
        <f t="shared" si="2"/>
        <v>0</v>
      </c>
      <c r="K15" s="28">
        <f t="shared" si="0"/>
        <v>0</v>
      </c>
      <c r="L15" s="28"/>
      <c r="M15" s="17">
        <f t="shared" si="4"/>
        <v>0</v>
      </c>
      <c r="N15" s="17">
        <f t="shared" si="5"/>
        <v>0</v>
      </c>
      <c r="O15" s="17"/>
      <c r="P15" s="28"/>
      <c r="Q15" s="17">
        <f t="shared" si="6"/>
        <v>0</v>
      </c>
      <c r="R15" s="17">
        <f t="shared" si="1"/>
        <v>0</v>
      </c>
      <c r="S15" s="17">
        <f t="shared" si="7"/>
        <v>0</v>
      </c>
      <c r="T15" s="17">
        <f t="shared" si="8"/>
        <v>0</v>
      </c>
    </row>
    <row r="16" spans="1:20" x14ac:dyDescent="0.25">
      <c r="A16" s="12" t="s">
        <v>33</v>
      </c>
      <c r="B16" s="13">
        <v>0.25</v>
      </c>
      <c r="C16" s="21"/>
      <c r="D16" s="15" t="s">
        <v>34</v>
      </c>
      <c r="E16" s="13" t="s">
        <v>35</v>
      </c>
      <c r="F16" s="30" t="s">
        <v>73</v>
      </c>
      <c r="G16" s="17">
        <v>17697</v>
      </c>
      <c r="H16" s="18" t="s">
        <v>36</v>
      </c>
      <c r="I16" s="16">
        <v>5.2</v>
      </c>
      <c r="J16" s="17">
        <f t="shared" si="2"/>
        <v>92024.400000000009</v>
      </c>
      <c r="K16" s="17">
        <f t="shared" si="0"/>
        <v>23006.100000000002</v>
      </c>
      <c r="L16" s="17">
        <f>SUM(K16*50%)</f>
        <v>11503.050000000001</v>
      </c>
      <c r="M16" s="17">
        <f t="shared" si="4"/>
        <v>8627.2875000000004</v>
      </c>
      <c r="N16" s="17">
        <f t="shared" si="5"/>
        <v>4313.6437500000002</v>
      </c>
      <c r="O16" s="17"/>
      <c r="P16" s="17"/>
      <c r="Q16" s="17">
        <f t="shared" si="6"/>
        <v>47450.081250000003</v>
      </c>
      <c r="R16" s="17">
        <f t="shared" si="1"/>
        <v>15816.693750000002</v>
      </c>
      <c r="S16" s="17">
        <f t="shared" si="7"/>
        <v>31633.387500000001</v>
      </c>
      <c r="T16" s="17">
        <f t="shared" si="8"/>
        <v>569400.97500000009</v>
      </c>
    </row>
    <row r="17" spans="1:20" x14ac:dyDescent="0.25">
      <c r="A17" s="12" t="s">
        <v>37</v>
      </c>
      <c r="B17" s="13">
        <v>5.5599999999999997E-2</v>
      </c>
      <c r="C17" s="31"/>
      <c r="D17" s="15" t="s">
        <v>29</v>
      </c>
      <c r="E17" s="13" t="s">
        <v>38</v>
      </c>
      <c r="F17" s="16">
        <v>17.04</v>
      </c>
      <c r="G17" s="17">
        <v>17697</v>
      </c>
      <c r="H17" s="18" t="s">
        <v>39</v>
      </c>
      <c r="I17" s="16">
        <v>5.03</v>
      </c>
      <c r="J17" s="17">
        <f t="shared" si="2"/>
        <v>89015.91</v>
      </c>
      <c r="K17" s="17">
        <f t="shared" si="0"/>
        <v>4949.2845959999995</v>
      </c>
      <c r="L17" s="17">
        <f>SUM(K17*50%)</f>
        <v>2474.6422979999998</v>
      </c>
      <c r="M17" s="17">
        <f t="shared" si="4"/>
        <v>1855.9817234999998</v>
      </c>
      <c r="N17" s="17">
        <f t="shared" si="5"/>
        <v>927.99086175000002</v>
      </c>
      <c r="O17" s="17">
        <f>(((J17/18*B17*25%)+(J17/18*B17))*40%*1.25/B17)</f>
        <v>3090.8302083333338</v>
      </c>
      <c r="P17" s="17"/>
      <c r="Q17" s="17">
        <f t="shared" si="6"/>
        <v>13298.729687583334</v>
      </c>
      <c r="R17" s="17">
        <f t="shared" si="1"/>
        <v>3402.6331597499998</v>
      </c>
      <c r="S17" s="17">
        <f t="shared" si="7"/>
        <v>9896.0965278333351</v>
      </c>
      <c r="T17" s="17">
        <f t="shared" si="8"/>
        <v>159584.75625100001</v>
      </c>
    </row>
    <row r="18" spans="1:20" x14ac:dyDescent="0.25">
      <c r="A18" s="12" t="s">
        <v>40</v>
      </c>
      <c r="B18" s="13">
        <v>0.5</v>
      </c>
      <c r="C18" s="22"/>
      <c r="D18" s="15" t="s">
        <v>41</v>
      </c>
      <c r="E18" s="15"/>
      <c r="F18" s="16">
        <v>25</v>
      </c>
      <c r="G18" s="17">
        <v>17697</v>
      </c>
      <c r="H18" s="32" t="s">
        <v>42</v>
      </c>
      <c r="I18" s="33">
        <v>4.41</v>
      </c>
      <c r="J18" s="17">
        <f t="shared" si="2"/>
        <v>78043.77</v>
      </c>
      <c r="K18" s="17">
        <f t="shared" si="0"/>
        <v>39021.885000000002</v>
      </c>
      <c r="L18" s="17"/>
      <c r="M18" s="17">
        <f t="shared" si="4"/>
        <v>9755.4712500000005</v>
      </c>
      <c r="N18" s="17">
        <f t="shared" si="5"/>
        <v>4877.7356250000003</v>
      </c>
      <c r="O18" s="17"/>
      <c r="P18" s="17"/>
      <c r="Q18" s="17">
        <f t="shared" si="6"/>
        <v>53655.091875000006</v>
      </c>
      <c r="R18" s="17">
        <f t="shared" si="1"/>
        <v>4877.7356250000003</v>
      </c>
      <c r="S18" s="17">
        <f t="shared" si="7"/>
        <v>48777.356250000004</v>
      </c>
      <c r="T18" s="17">
        <f t="shared" si="8"/>
        <v>643861.10250000004</v>
      </c>
    </row>
    <row r="19" spans="1:20" x14ac:dyDescent="0.25">
      <c r="A19" s="12" t="s">
        <v>43</v>
      </c>
      <c r="B19" s="13">
        <v>0.5</v>
      </c>
      <c r="C19" s="22"/>
      <c r="D19" s="15" t="s">
        <v>41</v>
      </c>
      <c r="E19" s="15" t="s">
        <v>26</v>
      </c>
      <c r="F19" s="27">
        <v>25</v>
      </c>
      <c r="G19" s="17">
        <v>17697</v>
      </c>
      <c r="H19" s="32" t="s">
        <v>44</v>
      </c>
      <c r="I19" s="33">
        <v>3.68</v>
      </c>
      <c r="J19" s="17">
        <f t="shared" si="2"/>
        <v>65124.960000000006</v>
      </c>
      <c r="K19" s="17">
        <f t="shared" si="0"/>
        <v>32562.480000000003</v>
      </c>
      <c r="L19" s="17"/>
      <c r="M19" s="17"/>
      <c r="N19" s="17">
        <f t="shared" si="5"/>
        <v>3256.2480000000005</v>
      </c>
      <c r="O19" s="17"/>
      <c r="P19" s="17"/>
      <c r="Q19" s="17">
        <f t="shared" si="6"/>
        <v>35818.728000000003</v>
      </c>
      <c r="R19" s="17">
        <f t="shared" si="1"/>
        <v>3256.2480000000005</v>
      </c>
      <c r="S19" s="17">
        <f t="shared" si="7"/>
        <v>32562.480000000003</v>
      </c>
      <c r="T19" s="17">
        <f t="shared" si="8"/>
        <v>429824.73600000003</v>
      </c>
    </row>
    <row r="20" spans="1:20" x14ac:dyDescent="0.25">
      <c r="A20" s="12" t="s">
        <v>45</v>
      </c>
      <c r="B20" s="13">
        <v>1</v>
      </c>
      <c r="C20" s="22"/>
      <c r="D20" s="15" t="s">
        <v>41</v>
      </c>
      <c r="E20" s="15"/>
      <c r="F20" s="12">
        <v>10.01</v>
      </c>
      <c r="G20" s="34">
        <v>17697</v>
      </c>
      <c r="H20" s="32" t="s">
        <v>46</v>
      </c>
      <c r="I20" s="33">
        <v>2.89</v>
      </c>
      <c r="J20" s="17">
        <f t="shared" si="2"/>
        <v>51144.33</v>
      </c>
      <c r="K20" s="17">
        <f t="shared" si="0"/>
        <v>51144.33</v>
      </c>
      <c r="L20" s="17"/>
      <c r="M20" s="17"/>
      <c r="N20" s="17">
        <f t="shared" si="5"/>
        <v>5114.4330000000009</v>
      </c>
      <c r="O20" s="17"/>
      <c r="P20" s="17">
        <f>G20*30%</f>
        <v>5309.0999999999995</v>
      </c>
      <c r="Q20" s="17">
        <f t="shared" si="6"/>
        <v>61567.863000000005</v>
      </c>
      <c r="R20" s="17">
        <f t="shared" si="1"/>
        <v>5114.4330000000009</v>
      </c>
      <c r="S20" s="17">
        <f t="shared" si="7"/>
        <v>56453.430000000008</v>
      </c>
      <c r="T20" s="17">
        <f t="shared" si="8"/>
        <v>738814.35600000003</v>
      </c>
    </row>
    <row r="21" spans="1:20" x14ac:dyDescent="0.25">
      <c r="A21" s="23" t="s">
        <v>47</v>
      </c>
      <c r="B21" s="35">
        <v>0.5</v>
      </c>
      <c r="C21" s="25"/>
      <c r="D21" s="15" t="s">
        <v>48</v>
      </c>
      <c r="E21" s="15"/>
      <c r="F21" s="12"/>
      <c r="G21" s="17">
        <v>17697</v>
      </c>
      <c r="H21" s="32" t="s">
        <v>49</v>
      </c>
      <c r="I21" s="33">
        <v>2.81</v>
      </c>
      <c r="J21" s="17"/>
      <c r="K21" s="17"/>
      <c r="L21" s="17"/>
      <c r="M21" s="17"/>
      <c r="N21" s="17"/>
      <c r="O21" s="17"/>
      <c r="P21" s="17"/>
      <c r="Q21" s="17">
        <f t="shared" si="6"/>
        <v>0</v>
      </c>
      <c r="R21" s="17"/>
      <c r="S21" s="17"/>
      <c r="T21" s="17">
        <f t="shared" si="8"/>
        <v>0</v>
      </c>
    </row>
    <row r="22" spans="1:20" x14ac:dyDescent="0.25">
      <c r="A22" s="12" t="s">
        <v>47</v>
      </c>
      <c r="B22" s="30">
        <v>0.5</v>
      </c>
      <c r="C22" s="31"/>
      <c r="D22" s="15" t="s">
        <v>48</v>
      </c>
      <c r="E22" s="15"/>
      <c r="F22" s="12">
        <v>9.01</v>
      </c>
      <c r="G22" s="17">
        <v>17697</v>
      </c>
      <c r="H22" s="32" t="s">
        <v>49</v>
      </c>
      <c r="I22" s="33">
        <v>2.81</v>
      </c>
      <c r="J22" s="17">
        <f t="shared" si="2"/>
        <v>49728.57</v>
      </c>
      <c r="K22" s="17">
        <f t="shared" si="0"/>
        <v>24864.285</v>
      </c>
      <c r="L22" s="17"/>
      <c r="M22" s="17"/>
      <c r="N22" s="17">
        <f t="shared" si="5"/>
        <v>2486.4285</v>
      </c>
      <c r="O22" s="17"/>
      <c r="P22" s="17">
        <f>G22*20%/2</f>
        <v>1769.7</v>
      </c>
      <c r="Q22" s="17">
        <f t="shared" si="6"/>
        <v>29120.413499999999</v>
      </c>
      <c r="R22" s="17">
        <f>L22+N22</f>
        <v>2486.4285</v>
      </c>
      <c r="S22" s="17">
        <f t="shared" si="7"/>
        <v>26633.985000000001</v>
      </c>
      <c r="T22" s="17">
        <f t="shared" si="8"/>
        <v>349444.962</v>
      </c>
    </row>
    <row r="23" spans="1:20" x14ac:dyDescent="0.25">
      <c r="A23" s="12" t="s">
        <v>50</v>
      </c>
      <c r="B23" s="30" t="s">
        <v>51</v>
      </c>
      <c r="C23" s="31"/>
      <c r="D23" s="15" t="s">
        <v>41</v>
      </c>
      <c r="E23" s="15"/>
      <c r="F23" s="16">
        <v>16.05</v>
      </c>
      <c r="G23" s="17">
        <v>17697</v>
      </c>
      <c r="H23" s="32" t="s">
        <v>52</v>
      </c>
      <c r="I23" s="33">
        <v>2.77</v>
      </c>
      <c r="J23" s="17">
        <f t="shared" si="2"/>
        <v>49020.69</v>
      </c>
      <c r="K23" s="17">
        <f>J23*B23</f>
        <v>24510.345000000001</v>
      </c>
      <c r="L23" s="17"/>
      <c r="M23" s="17"/>
      <c r="N23" s="17">
        <f t="shared" si="5"/>
        <v>2451.0345000000002</v>
      </c>
      <c r="O23" s="17"/>
      <c r="P23" s="17"/>
      <c r="Q23" s="17">
        <f t="shared" si="6"/>
        <v>26961.379500000003</v>
      </c>
      <c r="R23" s="17">
        <f>L23+N23</f>
        <v>2451.0345000000002</v>
      </c>
      <c r="S23" s="17">
        <f t="shared" si="7"/>
        <v>24510.345000000001</v>
      </c>
      <c r="T23" s="17">
        <f t="shared" si="8"/>
        <v>323536.554</v>
      </c>
    </row>
    <row r="24" spans="1:20" x14ac:dyDescent="0.25">
      <c r="A24" s="19" t="s">
        <v>53</v>
      </c>
      <c r="B24" s="20">
        <v>1</v>
      </c>
      <c r="C24" s="31"/>
      <c r="D24" s="26" t="s">
        <v>41</v>
      </c>
      <c r="E24" s="26"/>
      <c r="F24" s="12">
        <v>5.07</v>
      </c>
      <c r="G24" s="17">
        <v>17697</v>
      </c>
      <c r="H24" s="32" t="s">
        <v>49</v>
      </c>
      <c r="I24" s="33">
        <v>2.81</v>
      </c>
      <c r="J24" s="17">
        <f t="shared" si="2"/>
        <v>49728.57</v>
      </c>
      <c r="K24" s="17">
        <f t="shared" si="0"/>
        <v>49728.57</v>
      </c>
      <c r="L24" s="17"/>
      <c r="M24" s="17"/>
      <c r="N24" s="17">
        <f t="shared" si="5"/>
        <v>4972.857</v>
      </c>
      <c r="O24" s="17"/>
      <c r="P24" s="17">
        <f>G24*20%</f>
        <v>3539.4</v>
      </c>
      <c r="Q24" s="17">
        <f t="shared" si="6"/>
        <v>58240.826999999997</v>
      </c>
      <c r="R24" s="17">
        <f>L24+N24</f>
        <v>4972.857</v>
      </c>
      <c r="S24" s="17">
        <f t="shared" si="7"/>
        <v>53267.97</v>
      </c>
      <c r="T24" s="17">
        <f t="shared" si="8"/>
        <v>698889.924</v>
      </c>
    </row>
    <row r="25" spans="1:20" x14ac:dyDescent="0.25">
      <c r="A25" s="36" t="s">
        <v>54</v>
      </c>
      <c r="B25" s="37">
        <f>SUM(B10:B24)</f>
        <v>8.8056000000000001</v>
      </c>
      <c r="C25" s="38"/>
      <c r="D25" s="39"/>
      <c r="E25" s="39"/>
      <c r="F25" s="39"/>
      <c r="G25" s="40"/>
      <c r="H25" s="41"/>
      <c r="I25" s="39"/>
      <c r="J25" s="48">
        <f t="shared" ref="J25:P25" si="9">SUM(J10:J24)</f>
        <v>875470.59</v>
      </c>
      <c r="K25" s="48">
        <f t="shared" si="9"/>
        <v>527895.63459599996</v>
      </c>
      <c r="L25" s="48">
        <f t="shared" si="9"/>
        <v>124539.69979800002</v>
      </c>
      <c r="M25" s="48">
        <f t="shared" si="9"/>
        <v>103160.24609850001</v>
      </c>
      <c r="N25" s="48">
        <f t="shared" si="9"/>
        <v>75559.558049250001</v>
      </c>
      <c r="O25" s="48">
        <f t="shared" si="9"/>
        <v>3090.8302083333338</v>
      </c>
      <c r="P25" s="48">
        <f t="shared" si="9"/>
        <v>15927.3</v>
      </c>
      <c r="Q25" s="48">
        <f>SUM(Q10:Q24)</f>
        <v>850173.26875008352</v>
      </c>
      <c r="R25" s="48">
        <f t="shared" ref="R25:T25" si="10">SUM(R10:R24)</f>
        <v>200099.25784725</v>
      </c>
      <c r="S25" s="48">
        <f t="shared" si="10"/>
        <v>650074.01090283331</v>
      </c>
      <c r="T25" s="48">
        <f t="shared" si="10"/>
        <v>10202079.225001002</v>
      </c>
    </row>
    <row r="26" spans="1:20" ht="15.75" x14ac:dyDescent="0.25">
      <c r="A26" s="50" t="s">
        <v>66</v>
      </c>
      <c r="B26" s="51"/>
      <c r="C26" s="51"/>
      <c r="D26" s="51"/>
      <c r="E26" s="60" t="s">
        <v>67</v>
      </c>
      <c r="F26" s="61"/>
      <c r="G26" s="61"/>
      <c r="H26" s="42"/>
      <c r="I26" s="42"/>
      <c r="J26" s="43"/>
      <c r="K26" s="43"/>
      <c r="L26" s="43"/>
      <c r="M26" s="43"/>
      <c r="N26" s="43"/>
      <c r="O26" s="43"/>
      <c r="P26" s="43"/>
      <c r="Q26" s="43"/>
      <c r="R26" s="49"/>
      <c r="S26" s="43"/>
      <c r="T26" s="43"/>
    </row>
    <row r="27" spans="1:20" ht="15.75" x14ac:dyDescent="0.25">
      <c r="A27" s="50" t="s">
        <v>55</v>
      </c>
      <c r="B27" s="52"/>
      <c r="C27" s="52" t="s">
        <v>56</v>
      </c>
      <c r="D27" s="52"/>
      <c r="E27" s="50" t="s">
        <v>74</v>
      </c>
      <c r="F27" s="53"/>
      <c r="G27" s="53"/>
      <c r="H27" s="53"/>
      <c r="I27" s="53"/>
      <c r="J27" s="44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0" x14ac:dyDescent="0.25">
      <c r="A28" s="50" t="s">
        <v>57</v>
      </c>
      <c r="B28" s="50"/>
      <c r="C28" s="52" t="s">
        <v>56</v>
      </c>
      <c r="D28" s="52"/>
      <c r="E28" s="52" t="s">
        <v>75</v>
      </c>
      <c r="F28" s="52"/>
      <c r="G28" s="52"/>
      <c r="H28" s="52"/>
      <c r="I28" s="52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20" x14ac:dyDescent="0.25">
      <c r="A29" s="50" t="s">
        <v>58</v>
      </c>
      <c r="B29" s="50"/>
      <c r="C29" s="50" t="s">
        <v>56</v>
      </c>
      <c r="D29" s="50"/>
      <c r="E29" s="52" t="s">
        <v>59</v>
      </c>
      <c r="F29" s="52"/>
      <c r="G29" s="52"/>
      <c r="H29" s="52"/>
      <c r="I29" s="52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ht="15.75" x14ac:dyDescent="0.25">
      <c r="A30" s="50" t="s">
        <v>60</v>
      </c>
      <c r="B30" s="51"/>
      <c r="C30" s="52" t="s">
        <v>56</v>
      </c>
      <c r="D30" s="54"/>
      <c r="E30" s="59" t="s">
        <v>61</v>
      </c>
      <c r="F30" s="59"/>
      <c r="G30" s="59"/>
      <c r="H30" s="59"/>
      <c r="I30" s="59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20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12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0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</sheetData>
  <mergeCells count="5">
    <mergeCell ref="A6:T6"/>
    <mergeCell ref="A7:T7"/>
    <mergeCell ref="E8:H8"/>
    <mergeCell ref="E30:I30"/>
    <mergeCell ref="E26:G26"/>
  </mergeCells>
  <pageMargins left="0.31496062992125984" right="0" top="0.74803149606299213" bottom="0" header="0.70866141732283472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1.09.2020</vt:lpstr>
      <vt:lpstr>'1.09.2020'!Область_печати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2021-02-23T08:22:23Z</cp:lastPrinted>
  <dcterms:created xsi:type="dcterms:W3CDTF">2020-01-08T04:32:01Z</dcterms:created>
  <dcterms:modified xsi:type="dcterms:W3CDTF">2021-03-15T03:56:43Z</dcterms:modified>
</cp:coreProperties>
</file>