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.09.2021" sheetId="1" state="visible" r:id="rId2"/>
    <sheet name="Вакансия " sheetId="2" state="visible" r:id="rId3"/>
  </sheets>
  <definedNames>
    <definedName function="false" hidden="false" localSheetId="0" name="_xlnm.Print_Area" vbProcedure="false">'01.09.2021'!$B$4:$AC$48</definedName>
    <definedName function="false" hidden="false" localSheetId="1" name="_xlnm.Print_Area" vbProcedure="false">'Вакансия '!$B$4:$AC$50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<sst xmlns="http://schemas.openxmlformats.org/spreadsheetml/2006/main" count="348" uniqueCount="131">
  <si>
    <t xml:space="preserve">СОГЛАСОВАНО</t>
  </si>
  <si>
    <t xml:space="preserve">УТВЕРЖДАЮ</t>
  </si>
  <si>
    <t xml:space="preserve">Руководитель ОО района Шал акына</t>
  </si>
  <si>
    <t xml:space="preserve">Количество учащихся предшколы</t>
  </si>
  <si>
    <t xml:space="preserve">Директор Кенесовской СШ</t>
  </si>
  <si>
    <t xml:space="preserve">________________Жангужинов К.А.</t>
  </si>
  <si>
    <t xml:space="preserve">Количество класс-комплектов</t>
  </si>
  <si>
    <t xml:space="preserve">10+1</t>
  </si>
  <si>
    <t xml:space="preserve">________________ Мухамедин С.К</t>
  </si>
  <si>
    <t xml:space="preserve">"___"_________________2021 г.</t>
  </si>
  <si>
    <t xml:space="preserve">Количество учащихся</t>
  </si>
  <si>
    <t xml:space="preserve">ШТАТНОЕ РАСПИСАНИЕ  Кенесовской средней школы на 01 сентября 2021 года</t>
  </si>
  <si>
    <t xml:space="preserve">БДО</t>
  </si>
  <si>
    <t xml:space="preserve">№</t>
  </si>
  <si>
    <t xml:space="preserve">фамилия, имя, отчество</t>
  </si>
  <si>
    <t xml:space="preserve">должность</t>
  </si>
  <si>
    <t xml:space="preserve">образо-вание</t>
  </si>
  <si>
    <t xml:space="preserve">стаж</t>
  </si>
  <si>
    <t xml:space="preserve">кв. кат</t>
  </si>
  <si>
    <t xml:space="preserve">КОТ</t>
  </si>
  <si>
    <t xml:space="preserve">коэф</t>
  </si>
  <si>
    <t xml:space="preserve">ед</t>
  </si>
  <si>
    <t xml:space="preserve">ставка</t>
  </si>
  <si>
    <t xml:space="preserve">з/пл</t>
  </si>
  <si>
    <t xml:space="preserve">25% сельские</t>
  </si>
  <si>
    <t xml:space="preserve">10% из РБ</t>
  </si>
  <si>
    <t xml:space="preserve">Доплата за категорию 50%</t>
  </si>
  <si>
    <t xml:space="preserve">за раб. в ноч. вр.</t>
  </si>
  <si>
    <t xml:space="preserve">за работу в празд дни</t>
  </si>
  <si>
    <t xml:space="preserve">перераб</t>
  </si>
  <si>
    <t xml:space="preserve">пед.мастерство</t>
  </si>
  <si>
    <t xml:space="preserve">за работу с дизсред</t>
  </si>
  <si>
    <t xml:space="preserve">за вредные усл тр</t>
  </si>
  <si>
    <t xml:space="preserve">доплата 40% ООП</t>
  </si>
  <si>
    <t xml:space="preserve">зарплата в мес.</t>
  </si>
  <si>
    <t xml:space="preserve">разница РБ</t>
  </si>
  <si>
    <t xml:space="preserve">МБ</t>
  </si>
  <si>
    <t xml:space="preserve">зарплата в  год</t>
  </si>
  <si>
    <t xml:space="preserve">Штат</t>
  </si>
  <si>
    <t xml:space="preserve">директор</t>
  </si>
  <si>
    <t xml:space="preserve">высш</t>
  </si>
  <si>
    <t xml:space="preserve">п/э</t>
  </si>
  <si>
    <t xml:space="preserve">А1-4</t>
  </si>
  <si>
    <t xml:space="preserve">зам УР</t>
  </si>
  <si>
    <t xml:space="preserve"> II /п-и</t>
  </si>
  <si>
    <t xml:space="preserve">А2-4</t>
  </si>
  <si>
    <t xml:space="preserve">зам ВР</t>
  </si>
  <si>
    <t xml:space="preserve">п-и</t>
  </si>
  <si>
    <t xml:space="preserve">І</t>
  </si>
  <si>
    <t xml:space="preserve">пед-психолог</t>
  </si>
  <si>
    <t xml:space="preserve">В2-2</t>
  </si>
  <si>
    <t xml:space="preserve">соц пед</t>
  </si>
  <si>
    <t xml:space="preserve">б/к</t>
  </si>
  <si>
    <t xml:space="preserve">В3-4</t>
  </si>
  <si>
    <t xml:space="preserve">библиотек</t>
  </si>
  <si>
    <t xml:space="preserve">С2</t>
  </si>
  <si>
    <t xml:space="preserve">орг НВТП</t>
  </si>
  <si>
    <t xml:space="preserve">восп предшк </t>
  </si>
  <si>
    <t xml:space="preserve">ср.сп.</t>
  </si>
  <si>
    <t xml:space="preserve">В4-4</t>
  </si>
  <si>
    <t xml:space="preserve">лаборант мульт</t>
  </si>
  <si>
    <t xml:space="preserve">В2-4</t>
  </si>
  <si>
    <t xml:space="preserve">лаборант инфор</t>
  </si>
  <si>
    <t xml:space="preserve">лаборант физики</t>
  </si>
  <si>
    <t xml:space="preserve">лаборант биол</t>
  </si>
  <si>
    <t xml:space="preserve">завхоз</t>
  </si>
  <si>
    <t xml:space="preserve">ср сп</t>
  </si>
  <si>
    <t xml:space="preserve">С3</t>
  </si>
  <si>
    <t xml:space="preserve">секретарь</t>
  </si>
  <si>
    <t xml:space="preserve">D</t>
  </si>
  <si>
    <t xml:space="preserve">делопроиз</t>
  </si>
  <si>
    <t xml:space="preserve">вожатый</t>
  </si>
  <si>
    <t xml:space="preserve">итого</t>
  </si>
  <si>
    <t xml:space="preserve">повар</t>
  </si>
  <si>
    <t xml:space="preserve">4 р</t>
  </si>
  <si>
    <r>
      <rPr>
        <sz val="9"/>
        <color rgb="FFFFFFFF"/>
        <rFont val="Times New Roman"/>
        <family val="1"/>
        <charset val="204"/>
      </rPr>
      <t xml:space="preserve">к</t>
    </r>
    <r>
      <rPr>
        <sz val="9"/>
        <rFont val="Times New Roman"/>
        <family val="1"/>
        <charset val="204"/>
      </rPr>
      <t xml:space="preserve">кух.работник</t>
    </r>
  </si>
  <si>
    <t xml:space="preserve">2р</t>
  </si>
  <si>
    <t xml:space="preserve">электромонтер</t>
  </si>
  <si>
    <t xml:space="preserve">1р</t>
  </si>
  <si>
    <t xml:space="preserve">рабочий</t>
  </si>
  <si>
    <t xml:space="preserve">3р</t>
  </si>
  <si>
    <t xml:space="preserve">1</t>
  </si>
  <si>
    <t xml:space="preserve">Уборщик СП</t>
  </si>
  <si>
    <t xml:space="preserve">вахтер</t>
  </si>
  <si>
    <t xml:space="preserve">слес-сантехник</t>
  </si>
  <si>
    <t xml:space="preserve">дворник</t>
  </si>
  <si>
    <t xml:space="preserve">и т о г о </t>
  </si>
  <si>
    <t xml:space="preserve">В С Е Г О </t>
  </si>
  <si>
    <t xml:space="preserve">кочегар</t>
  </si>
  <si>
    <t xml:space="preserve">ВСЕГО:</t>
  </si>
  <si>
    <t xml:space="preserve">ср.з/пл 1 кочегара </t>
  </si>
  <si>
    <t xml:space="preserve">Методист по кадрам</t>
  </si>
  <si>
    <t xml:space="preserve">Жук М.П</t>
  </si>
  <si>
    <t xml:space="preserve">Гл. экономист                                                       Тасмагамбетов К.М.</t>
  </si>
  <si>
    <t xml:space="preserve">Гл. специалист </t>
  </si>
  <si>
    <t xml:space="preserve">Зубкова Е.А</t>
  </si>
  <si>
    <t xml:space="preserve">Заведующая РМК</t>
  </si>
  <si>
    <t xml:space="preserve">Касенова Ж.А</t>
  </si>
  <si>
    <t xml:space="preserve">Председатель Совета Профсоюзов</t>
  </si>
  <si>
    <t xml:space="preserve">Жаркинбаев Д.Т.</t>
  </si>
  <si>
    <t xml:space="preserve">ШТАТНОЕ РАСПИСАНИЕ  Кенесовской средней школы на 01 января 2021 года</t>
  </si>
  <si>
    <t xml:space="preserve">Мухамедин С.К.</t>
  </si>
  <si>
    <t xml:space="preserve">Нурмаганбетова А.М.</t>
  </si>
  <si>
    <t xml:space="preserve">Тукенова Шынар Еншибаевна</t>
  </si>
  <si>
    <t xml:space="preserve">В</t>
  </si>
  <si>
    <t xml:space="preserve">Адырбаева М Ж</t>
  </si>
  <si>
    <t xml:space="preserve">Сапарова Ж Т Д/О</t>
  </si>
  <si>
    <t xml:space="preserve">В2-3</t>
  </si>
  <si>
    <t xml:space="preserve">ВАКАНСИЯ</t>
  </si>
  <si>
    <t xml:space="preserve">Мухамедина К.М. </t>
  </si>
  <si>
    <t xml:space="preserve">Сыздыкова Н.Б.</t>
  </si>
  <si>
    <t xml:space="preserve">Кенжалина М.С </t>
  </si>
  <si>
    <t xml:space="preserve">Бактубаев А.М.</t>
  </si>
  <si>
    <t xml:space="preserve">орг НВП</t>
  </si>
  <si>
    <t xml:space="preserve">Ганиева А С</t>
  </si>
  <si>
    <t xml:space="preserve">Базарбекова Б.К.</t>
  </si>
  <si>
    <t xml:space="preserve">Беккужина З Е</t>
  </si>
  <si>
    <t xml:space="preserve">Садвокасов Н.Е.</t>
  </si>
  <si>
    <t xml:space="preserve">Бигужина Т.</t>
  </si>
  <si>
    <t xml:space="preserve">Байдалина Д Ж</t>
  </si>
  <si>
    <t xml:space="preserve">Кенжалина М.С.</t>
  </si>
  <si>
    <t xml:space="preserve">Тажибаева Ж.К.</t>
  </si>
  <si>
    <t xml:space="preserve">Баятова Ж.С </t>
  </si>
  <si>
    <t xml:space="preserve">Мухамедин Т.К</t>
  </si>
  <si>
    <t xml:space="preserve">Исабаев А.З</t>
  </si>
  <si>
    <t xml:space="preserve">Кенжалина А.К., Садвокасова А.Ж.,Кошумбаева А.К</t>
  </si>
  <si>
    <t xml:space="preserve">Мухамедин Т.К.</t>
  </si>
  <si>
    <t xml:space="preserve">Жумабеков Е.С.</t>
  </si>
  <si>
    <t xml:space="preserve">Сайдалин Н.Б., Байдалин Е.А., Капаров А.Ж   Курсаков Е.К.</t>
  </si>
  <si>
    <t xml:space="preserve">Шайкенова С Т</t>
  </si>
  <si>
    <t xml:space="preserve">Гл. экономист                                                       Тасмагамбетова К.М.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</si>
</sst>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0"/>
    <numFmt numFmtId="167" formatCode="#,##0"/>
    <numFmt numFmtId="168" formatCode="@"/>
    <numFmt numFmtId="169" formatCode="0"/>
    <numFmt numFmtId="170" formatCode="0.0"/>
  </numFmts>
  <fonts count="2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FF0000"/>
      <name val="Calibri"/>
      <family val="2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9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i val="true"/>
      <sz val="10"/>
      <name val="Times New Roman"/>
      <family val="1"/>
      <charset val="204"/>
    </font>
    <font>
      <i val="true"/>
      <sz val="9"/>
      <name val="Times New Roman"/>
      <family val="1"/>
      <charset val="204"/>
    </font>
    <font>
      <sz val="12"/>
      <color rgb="FF00808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AC5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C40" activeCellId="0" sqref="C40"/>
    </sheetView>
  </sheetViews>
  <sheetFormatPr defaultColWidth="8.578125" defaultRowHeight="15" zeroHeight="false" outlineLevelRow="0" outlineLevelCol="0"/>
  <cols>
    <col collapsed="false" customWidth="true" hidden="false" outlineLevel="0" max="2" min="2" style="0" width="5.14"/>
    <col collapsed="false" customWidth="true" hidden="false" outlineLevel="0" max="3" min="3" style="0" width="23.15"/>
    <col collapsed="false" customWidth="true" hidden="false" outlineLevel="0" max="4" min="4" style="0" width="15.71"/>
    <col collapsed="false" customWidth="true" hidden="false" outlineLevel="0" max="6" min="6" style="0" width="6.28"/>
    <col collapsed="false" customWidth="true" hidden="false" outlineLevel="0" max="7" min="7" style="0" width="6.57"/>
    <col collapsed="false" customWidth="true" hidden="false" outlineLevel="0" max="9" min="9" style="0" width="7.29"/>
    <col collapsed="false" customWidth="true" hidden="false" outlineLevel="0" max="10" min="10" style="0" width="7.15"/>
    <col collapsed="false" customWidth="true" hidden="false" outlineLevel="0" max="11" min="11" style="0" width="6.15"/>
    <col collapsed="false" customWidth="true" hidden="false" outlineLevel="0" max="12" min="12" style="0" width="10.58"/>
    <col collapsed="false" customWidth="true" hidden="false" outlineLevel="0" max="13" min="13" style="0" width="9"/>
    <col collapsed="false" customWidth="true" hidden="false" outlineLevel="0" max="14" min="14" style="0" width="8.29"/>
    <col collapsed="false" customWidth="true" hidden="false" outlineLevel="0" max="15" min="15" style="0" width="7.57"/>
    <col collapsed="false" customWidth="true" hidden="false" outlineLevel="0" max="17" min="16" style="1" width="7.71"/>
    <col collapsed="false" customWidth="true" hidden="false" outlineLevel="0" max="18" min="18" style="0" width="7.42"/>
    <col collapsed="false" customWidth="true" hidden="false" outlineLevel="0" max="19" min="19" style="0" width="6.42"/>
    <col collapsed="false" customWidth="true" hidden="false" outlineLevel="0" max="20" min="20" style="0" width="7.15"/>
    <col collapsed="false" customWidth="true" hidden="false" outlineLevel="0" max="21" min="21" style="0" width="7.57"/>
    <col collapsed="false" customWidth="true" hidden="true" outlineLevel="0" max="22" min="22" style="0" width="6.71"/>
    <col collapsed="false" customWidth="true" hidden="false" outlineLevel="0" max="23" min="23" style="0" width="7"/>
    <col collapsed="false" customWidth="true" hidden="false" outlineLevel="0" max="24" min="24" style="0" width="7.29"/>
    <col collapsed="false" customWidth="true" hidden="true" outlineLevel="0" max="25" min="25" style="0" width="7.42"/>
  </cols>
  <sheetData>
    <row r="3" customFormat="false" ht="1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customFormat="false" ht="15" hidden="false" customHeight="false" outlineLevel="0" collapsed="false">
      <c r="B4" s="2"/>
      <c r="C4" s="4" t="s">
        <v>0</v>
      </c>
      <c r="D4" s="2"/>
      <c r="E4" s="2"/>
      <c r="F4" s="2"/>
      <c r="G4" s="2"/>
      <c r="H4" s="2"/>
      <c r="I4" s="2"/>
      <c r="J4" s="2"/>
      <c r="K4" s="2"/>
      <c r="L4" s="5"/>
      <c r="M4" s="5"/>
      <c r="N4" s="2"/>
      <c r="O4" s="2"/>
      <c r="P4" s="6"/>
      <c r="Q4" s="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7" t="s">
        <v>1</v>
      </c>
    </row>
    <row r="5" customFormat="false" ht="15" hidden="false" customHeight="false" outlineLevel="0" collapsed="false">
      <c r="B5" s="2"/>
      <c r="C5" s="4" t="s">
        <v>2</v>
      </c>
      <c r="D5" s="2"/>
      <c r="E5" s="2"/>
      <c r="F5" s="2"/>
      <c r="G5" s="2"/>
      <c r="H5" s="2"/>
      <c r="I5" s="2"/>
      <c r="J5" s="2" t="s">
        <v>3</v>
      </c>
      <c r="K5" s="2"/>
      <c r="L5" s="2"/>
      <c r="M5" s="5"/>
      <c r="N5" s="2" t="n">
        <v>3</v>
      </c>
      <c r="O5" s="2"/>
      <c r="P5" s="6"/>
      <c r="Q5" s="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7" t="s">
        <v>4</v>
      </c>
    </row>
    <row r="6" customFormat="false" ht="15" hidden="false" customHeight="false" outlineLevel="0" collapsed="false">
      <c r="B6" s="2"/>
      <c r="C6" s="4" t="s">
        <v>5</v>
      </c>
      <c r="D6" s="2"/>
      <c r="E6" s="8"/>
      <c r="F6" s="2"/>
      <c r="G6" s="2"/>
      <c r="H6" s="2"/>
      <c r="I6" s="2"/>
      <c r="J6" s="2" t="s">
        <v>6</v>
      </c>
      <c r="K6" s="2"/>
      <c r="L6" s="2"/>
      <c r="M6" s="5"/>
      <c r="N6" s="8" t="s">
        <v>7</v>
      </c>
      <c r="O6" s="8"/>
      <c r="P6" s="6"/>
      <c r="Q6" s="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7" t="s">
        <v>8</v>
      </c>
    </row>
    <row r="7" customFormat="false" ht="15" hidden="false" customHeight="false" outlineLevel="0" collapsed="false">
      <c r="B7" s="2"/>
      <c r="C7" s="4" t="s">
        <v>9</v>
      </c>
      <c r="D7" s="2"/>
      <c r="E7" s="2"/>
      <c r="F7" s="2"/>
      <c r="G7" s="2"/>
      <c r="H7" s="2"/>
      <c r="I7" s="2"/>
      <c r="J7" s="2" t="s">
        <v>10</v>
      </c>
      <c r="K7" s="2"/>
      <c r="L7" s="2"/>
      <c r="M7" s="2"/>
      <c r="N7" s="2" t="n">
        <v>62</v>
      </c>
      <c r="O7" s="2"/>
      <c r="P7" s="3"/>
      <c r="Q7" s="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7" t="s">
        <v>9</v>
      </c>
    </row>
    <row r="8" customFormat="false" ht="15" hidden="false" customHeight="false" outlineLevel="0" collapsed="false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9"/>
    </row>
    <row r="9" customFormat="false" ht="15" hidden="false" customHeight="false" outlineLevel="0" collapsed="false">
      <c r="B9" s="10" t="s">
        <v>11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5" hidden="false" customHeight="false" outlineLevel="0" collapsed="false">
      <c r="B10" s="2"/>
      <c r="C10" s="11" t="s">
        <v>12</v>
      </c>
      <c r="D10" s="12" t="n">
        <v>17697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customFormat="false" ht="51" hidden="false" customHeight="false" outlineLevel="0" collapsed="false">
      <c r="B11" s="13" t="s">
        <v>13</v>
      </c>
      <c r="C11" s="13" t="s">
        <v>14</v>
      </c>
      <c r="D11" s="13" t="s">
        <v>15</v>
      </c>
      <c r="E11" s="13" t="s">
        <v>16</v>
      </c>
      <c r="F11" s="13" t="s">
        <v>17</v>
      </c>
      <c r="G11" s="13" t="s">
        <v>18</v>
      </c>
      <c r="H11" s="13" t="s">
        <v>12</v>
      </c>
      <c r="I11" s="13" t="s">
        <v>19</v>
      </c>
      <c r="J11" s="13" t="s">
        <v>20</v>
      </c>
      <c r="K11" s="13" t="s">
        <v>21</v>
      </c>
      <c r="L11" s="13" t="s">
        <v>22</v>
      </c>
      <c r="M11" s="13" t="s">
        <v>23</v>
      </c>
      <c r="N11" s="14" t="n">
        <v>0.5</v>
      </c>
      <c r="O11" s="14" t="s">
        <v>24</v>
      </c>
      <c r="P11" s="13" t="s">
        <v>25</v>
      </c>
      <c r="Q11" s="13" t="s">
        <v>26</v>
      </c>
      <c r="R11" s="15" t="s">
        <v>27</v>
      </c>
      <c r="S11" s="16" t="s">
        <v>28</v>
      </c>
      <c r="T11" s="16" t="s">
        <v>29</v>
      </c>
      <c r="U11" s="16" t="s">
        <v>30</v>
      </c>
      <c r="V11" s="16" t="n">
        <v>0.35</v>
      </c>
      <c r="W11" s="16" t="s">
        <v>31</v>
      </c>
      <c r="X11" s="16" t="s">
        <v>32</v>
      </c>
      <c r="Y11" s="16" t="s">
        <v>33</v>
      </c>
      <c r="Z11" s="13" t="s">
        <v>34</v>
      </c>
      <c r="AA11" s="13" t="s">
        <v>35</v>
      </c>
      <c r="AB11" s="13" t="s">
        <v>36</v>
      </c>
      <c r="AC11" s="13" t="s">
        <v>37</v>
      </c>
    </row>
    <row r="12" customFormat="false" ht="18.75" hidden="false" customHeight="true" outlineLevel="0" collapsed="false">
      <c r="B12" s="17" t="n">
        <v>1</v>
      </c>
      <c r="C12" s="18" t="s">
        <v>38</v>
      </c>
      <c r="D12" s="18" t="s">
        <v>39</v>
      </c>
      <c r="E12" s="19" t="s">
        <v>40</v>
      </c>
      <c r="F12" s="20" t="n">
        <v>10.05</v>
      </c>
      <c r="G12" s="17" t="s">
        <v>41</v>
      </c>
      <c r="H12" s="17" t="n">
        <v>17697</v>
      </c>
      <c r="I12" s="21" t="s">
        <v>42</v>
      </c>
      <c r="J12" s="22" t="n">
        <v>5.03</v>
      </c>
      <c r="K12" s="17" t="n">
        <v>1</v>
      </c>
      <c r="L12" s="23" t="n">
        <f aca="false">H12*J12</f>
        <v>89015.91</v>
      </c>
      <c r="M12" s="23" t="n">
        <f aca="false">K12*L12</f>
        <v>89015.91</v>
      </c>
      <c r="N12" s="23" t="n">
        <f aca="false">M12*50/100</f>
        <v>44507.955</v>
      </c>
      <c r="O12" s="23" t="n">
        <f aca="false">(M12+N12)*25%</f>
        <v>33380.96625</v>
      </c>
      <c r="P12" s="23" t="n">
        <f aca="false">SUM(M12+N12+O12)*10%</f>
        <v>16690.483125</v>
      </c>
      <c r="Q12" s="23"/>
      <c r="R12" s="23"/>
      <c r="S12" s="24"/>
      <c r="T12" s="24"/>
      <c r="U12" s="24"/>
      <c r="V12" s="24"/>
      <c r="W12" s="24"/>
      <c r="X12" s="24"/>
      <c r="Y12" s="24"/>
      <c r="Z12" s="24" t="n">
        <f aca="false">M12+N12+O12+P12+R12+S12+T12+U12+V12+W12+X12+Y12+Q12</f>
        <v>183595.314375</v>
      </c>
      <c r="AA12" s="24" t="n">
        <f aca="false">Z12-N12-O12-P12</f>
        <v>89015.91</v>
      </c>
      <c r="AB12" s="24" t="n">
        <f aca="false">Z12-AA12</f>
        <v>94579.404375</v>
      </c>
      <c r="AC12" s="23" t="n">
        <f aca="false">Z12*4</f>
        <v>734381.2575</v>
      </c>
    </row>
    <row r="13" customFormat="false" ht="18" hidden="false" customHeight="true" outlineLevel="0" collapsed="false">
      <c r="B13" s="17" t="n">
        <v>2</v>
      </c>
      <c r="C13" s="18" t="s">
        <v>38</v>
      </c>
      <c r="D13" s="18" t="s">
        <v>43</v>
      </c>
      <c r="E13" s="19" t="s">
        <v>40</v>
      </c>
      <c r="F13" s="20" t="n">
        <v>34.01</v>
      </c>
      <c r="G13" s="17" t="s">
        <v>44</v>
      </c>
      <c r="H13" s="17" t="n">
        <v>17697</v>
      </c>
      <c r="I13" s="21" t="s">
        <v>45</v>
      </c>
      <c r="J13" s="25" t="n">
        <v>5.39</v>
      </c>
      <c r="K13" s="17" t="n">
        <v>1</v>
      </c>
      <c r="L13" s="23" t="n">
        <f aca="false">H13*J13</f>
        <v>95386.83</v>
      </c>
      <c r="M13" s="23" t="n">
        <f aca="false">K13*L13</f>
        <v>95386.83</v>
      </c>
      <c r="N13" s="23" t="n">
        <f aca="false">M13*50/100</f>
        <v>47693.415</v>
      </c>
      <c r="O13" s="23" t="n">
        <f aca="false">(M13+N13)*25%</f>
        <v>35770.06125</v>
      </c>
      <c r="P13" s="23" t="n">
        <f aca="false">SUM(M13+N13+O13)*10%</f>
        <v>17885.030625</v>
      </c>
      <c r="Q13" s="23" t="n">
        <f aca="false">(M13+N13+O13)*50%</f>
        <v>89425.153125</v>
      </c>
      <c r="R13" s="23"/>
      <c r="S13" s="24"/>
      <c r="T13" s="24"/>
      <c r="U13" s="24"/>
      <c r="V13" s="24"/>
      <c r="W13" s="24"/>
      <c r="X13" s="24"/>
      <c r="Y13" s="24"/>
      <c r="Z13" s="24" t="n">
        <f aca="false">M13+N13+O13+P13+R13+S13+T13+U13+V13+W13+X13+Y13+Q13</f>
        <v>286160.49</v>
      </c>
      <c r="AA13" s="24" t="n">
        <f aca="false">Z13-N13-O13-P13</f>
        <v>184811.983125</v>
      </c>
      <c r="AB13" s="24" t="n">
        <f aca="false">Z13-AA13</f>
        <v>101348.506875</v>
      </c>
      <c r="AC13" s="23" t="n">
        <f aca="false">Z13*4</f>
        <v>1144641.96</v>
      </c>
    </row>
    <row r="14" s="26" customFormat="true" ht="24.75" hidden="false" customHeight="true" outlineLevel="0" collapsed="false">
      <c r="B14" s="27" t="n">
        <v>3</v>
      </c>
      <c r="C14" s="18" t="s">
        <v>38</v>
      </c>
      <c r="D14" s="28" t="s">
        <v>46</v>
      </c>
      <c r="E14" s="29" t="s">
        <v>40</v>
      </c>
      <c r="F14" s="30" t="n">
        <v>18.01</v>
      </c>
      <c r="G14" s="27" t="s">
        <v>47</v>
      </c>
      <c r="H14" s="27" t="n">
        <v>17697</v>
      </c>
      <c r="I14" s="31" t="s">
        <v>45</v>
      </c>
      <c r="J14" s="30" t="n">
        <v>5.1</v>
      </c>
      <c r="K14" s="27" t="n">
        <v>0.5</v>
      </c>
      <c r="L14" s="32" t="n">
        <f aca="false">H14*J14</f>
        <v>90254.7</v>
      </c>
      <c r="M14" s="32" t="n">
        <f aca="false">K14*L14</f>
        <v>45127.35</v>
      </c>
      <c r="N14" s="32" t="n">
        <f aca="false">M14*50/100</f>
        <v>22563.675</v>
      </c>
      <c r="O14" s="32" t="n">
        <f aca="false">(M14+N14)*25%</f>
        <v>16922.75625</v>
      </c>
      <c r="P14" s="32" t="n">
        <f aca="false">SUM(M14+N14+O14)*10%</f>
        <v>8461.378125</v>
      </c>
      <c r="Q14" s="32"/>
      <c r="R14" s="32"/>
      <c r="S14" s="33"/>
      <c r="T14" s="33"/>
      <c r="U14" s="33"/>
      <c r="V14" s="33"/>
      <c r="W14" s="33"/>
      <c r="X14" s="33"/>
      <c r="Y14" s="33"/>
      <c r="Z14" s="33" t="n">
        <f aca="false">M14+N14+O14+P14+R14+S14+T14+U14+V14+W14+X14+Y14+Q14</f>
        <v>93075.159375</v>
      </c>
      <c r="AA14" s="33" t="n">
        <f aca="false">Z14-N14-O14-P14</f>
        <v>45127.35</v>
      </c>
      <c r="AB14" s="33" t="n">
        <f aca="false">Z14-AA14</f>
        <v>47947.809375</v>
      </c>
      <c r="AC14" s="32" t="n">
        <f aca="false">Z14*4</f>
        <v>372300.6375</v>
      </c>
    </row>
    <row r="15" s="26" customFormat="true" ht="24.75" hidden="false" customHeight="true" outlineLevel="0" collapsed="false">
      <c r="B15" s="27" t="n">
        <v>4</v>
      </c>
      <c r="C15" s="18" t="s">
        <v>38</v>
      </c>
      <c r="D15" s="28" t="s">
        <v>46</v>
      </c>
      <c r="E15" s="29" t="s">
        <v>40</v>
      </c>
      <c r="F15" s="30" t="n">
        <v>38.11</v>
      </c>
      <c r="G15" s="27" t="s">
        <v>48</v>
      </c>
      <c r="H15" s="27" t="n">
        <v>17697</v>
      </c>
      <c r="I15" s="31" t="s">
        <v>45</v>
      </c>
      <c r="J15" s="30" t="n">
        <v>5.39</v>
      </c>
      <c r="K15" s="27" t="n">
        <v>0.5</v>
      </c>
      <c r="L15" s="32" t="n">
        <f aca="false">H15*J15</f>
        <v>95386.83</v>
      </c>
      <c r="M15" s="32" t="n">
        <f aca="false">K15*L15</f>
        <v>47693.415</v>
      </c>
      <c r="N15" s="32" t="n">
        <f aca="false">M15*50/100</f>
        <v>23846.7075</v>
      </c>
      <c r="O15" s="32" t="n">
        <f aca="false">(M15+N15)*25%</f>
        <v>17885.030625</v>
      </c>
      <c r="P15" s="32" t="n">
        <f aca="false">SUM(M15+N15+O15)*10%</f>
        <v>8942.5153125</v>
      </c>
      <c r="Q15" s="32"/>
      <c r="R15" s="32"/>
      <c r="S15" s="33"/>
      <c r="T15" s="33"/>
      <c r="U15" s="33"/>
      <c r="V15" s="33"/>
      <c r="W15" s="33"/>
      <c r="X15" s="33"/>
      <c r="Y15" s="33"/>
      <c r="Z15" s="33" t="n">
        <f aca="false">M15+N15+O15+P15+R15+S15+T15+U15+V15+W15+X15+Y15+Q15</f>
        <v>98367.6684375</v>
      </c>
      <c r="AA15" s="33" t="n">
        <f aca="false">Z15-N15-O15-P15</f>
        <v>47693.415</v>
      </c>
      <c r="AB15" s="33" t="n">
        <f aca="false">Z15-AA15</f>
        <v>50674.2534375</v>
      </c>
      <c r="AC15" s="32" t="n">
        <f aca="false">Z15*4</f>
        <v>393470.67375</v>
      </c>
    </row>
    <row r="16" customFormat="false" ht="20.25" hidden="false" customHeight="true" outlineLevel="0" collapsed="false">
      <c r="B16" s="17" t="n">
        <v>5</v>
      </c>
      <c r="C16" s="18" t="s">
        <v>38</v>
      </c>
      <c r="D16" s="18" t="s">
        <v>49</v>
      </c>
      <c r="E16" s="19" t="s">
        <v>40</v>
      </c>
      <c r="F16" s="20" t="n">
        <v>9.01</v>
      </c>
      <c r="G16" s="17" t="s">
        <v>41</v>
      </c>
      <c r="H16" s="17" t="n">
        <v>17697</v>
      </c>
      <c r="I16" s="21" t="s">
        <v>50</v>
      </c>
      <c r="J16" s="20" t="n">
        <v>4.79</v>
      </c>
      <c r="K16" s="17" t="n">
        <v>1</v>
      </c>
      <c r="L16" s="23" t="n">
        <f aca="false">H16*J16</f>
        <v>84768.63</v>
      </c>
      <c r="M16" s="23" t="n">
        <f aca="false">K16*L16</f>
        <v>84768.63</v>
      </c>
      <c r="N16" s="23" t="n">
        <f aca="false">M16*50/100</f>
        <v>42384.315</v>
      </c>
      <c r="O16" s="23" t="n">
        <f aca="false">(M16+N16)*25%</f>
        <v>31788.23625</v>
      </c>
      <c r="P16" s="23" t="n">
        <f aca="false">SUM(M16+N16+O16)*10%</f>
        <v>15894.118125</v>
      </c>
      <c r="Q16" s="23"/>
      <c r="R16" s="23"/>
      <c r="S16" s="24"/>
      <c r="T16" s="24"/>
      <c r="U16" s="24" t="n">
        <f aca="false">(M16+N16+O16)*35%</f>
        <v>55629.4134375</v>
      </c>
      <c r="V16" s="24"/>
      <c r="W16" s="24"/>
      <c r="X16" s="24"/>
      <c r="Y16" s="24"/>
      <c r="Z16" s="24" t="n">
        <f aca="false">M16+N16+O16+P16+R16+S16+T16+U16+V16+W16+X16+Y16+Q16</f>
        <v>230464.7128125</v>
      </c>
      <c r="AA16" s="24" t="n">
        <f aca="false">Z16-N16-O16-P16</f>
        <v>140398.0434375</v>
      </c>
      <c r="AB16" s="24" t="n">
        <f aca="false">Z16-AA16</f>
        <v>90066.669375</v>
      </c>
      <c r="AC16" s="23" t="n">
        <f aca="false">Z16*4</f>
        <v>921858.85125</v>
      </c>
    </row>
    <row r="17" customFormat="false" ht="15.75" hidden="false" customHeight="true" outlineLevel="0" collapsed="false">
      <c r="B17" s="17" t="n">
        <v>6</v>
      </c>
      <c r="C17" s="18" t="s">
        <v>38</v>
      </c>
      <c r="D17" s="18" t="s">
        <v>51</v>
      </c>
      <c r="E17" s="19" t="s">
        <v>40</v>
      </c>
      <c r="F17" s="20" t="n">
        <v>32.11</v>
      </c>
      <c r="G17" s="17" t="s">
        <v>52</v>
      </c>
      <c r="H17" s="17" t="n">
        <v>17697</v>
      </c>
      <c r="I17" s="21" t="s">
        <v>53</v>
      </c>
      <c r="J17" s="19" t="n">
        <v>4.19</v>
      </c>
      <c r="K17" s="17" t="n">
        <v>0.5</v>
      </c>
      <c r="L17" s="23" t="n">
        <f aca="false">H17*J17</f>
        <v>74150.43</v>
      </c>
      <c r="M17" s="23" t="n">
        <f aca="false">K17*L17</f>
        <v>37075.215</v>
      </c>
      <c r="N17" s="23" t="n">
        <f aca="false">M17*50/100</f>
        <v>18537.6075</v>
      </c>
      <c r="O17" s="23" t="n">
        <f aca="false">(M17+N17)*25%</f>
        <v>13903.205625</v>
      </c>
      <c r="P17" s="23" t="n">
        <f aca="false">SUM(M17+N17+O17)*10%</f>
        <v>6951.6028125</v>
      </c>
      <c r="Q17" s="23"/>
      <c r="R17" s="23"/>
      <c r="S17" s="24"/>
      <c r="T17" s="24"/>
      <c r="U17" s="24"/>
      <c r="V17" s="24"/>
      <c r="W17" s="24"/>
      <c r="X17" s="24"/>
      <c r="Y17" s="24"/>
      <c r="Z17" s="24" t="n">
        <f aca="false">M17+N17+O17+P17+R17+S17+T17+U17+V17+W17+X17+Y17+Q17</f>
        <v>76467.6309375</v>
      </c>
      <c r="AA17" s="24" t="n">
        <f aca="false">Z17-N17-O17-P17</f>
        <v>37075.215</v>
      </c>
      <c r="AB17" s="24" t="n">
        <f aca="false">Z17-AA17</f>
        <v>39392.4159375</v>
      </c>
      <c r="AC17" s="23" t="n">
        <f aca="false">Z17*4</f>
        <v>305870.52375</v>
      </c>
    </row>
    <row r="18" customFormat="false" ht="19.5" hidden="false" customHeight="true" outlineLevel="0" collapsed="false">
      <c r="B18" s="17" t="n">
        <v>7</v>
      </c>
      <c r="C18" s="18" t="s">
        <v>38</v>
      </c>
      <c r="D18" s="18" t="s">
        <v>54</v>
      </c>
      <c r="E18" s="19" t="s">
        <v>40</v>
      </c>
      <c r="F18" s="20" t="n">
        <v>10.09</v>
      </c>
      <c r="G18" s="17" t="s">
        <v>52</v>
      </c>
      <c r="H18" s="17" t="n">
        <v>17697</v>
      </c>
      <c r="I18" s="21" t="s">
        <v>55</v>
      </c>
      <c r="J18" s="19" t="n">
        <v>4.46</v>
      </c>
      <c r="K18" s="17" t="n">
        <v>0.5</v>
      </c>
      <c r="L18" s="23" t="n">
        <f aca="false">H18*J18</f>
        <v>78928.62</v>
      </c>
      <c r="M18" s="23" t="n">
        <f aca="false">K18*L18</f>
        <v>39464.31</v>
      </c>
      <c r="N18" s="23"/>
      <c r="O18" s="23" t="n">
        <f aca="false">(M18+N18)*25%</f>
        <v>9866.0775</v>
      </c>
      <c r="P18" s="23" t="n">
        <f aca="false">SUM(M18+N18+O18)*10%</f>
        <v>4933.03875</v>
      </c>
      <c r="Q18" s="23"/>
      <c r="R18" s="23"/>
      <c r="S18" s="24"/>
      <c r="T18" s="24"/>
      <c r="U18" s="24"/>
      <c r="V18" s="24"/>
      <c r="W18" s="24"/>
      <c r="X18" s="24" t="n">
        <f aca="false">D10*30%*K18</f>
        <v>2654.55</v>
      </c>
      <c r="Y18" s="24"/>
      <c r="Z18" s="24" t="n">
        <f aca="false">M18+N18+O18+P18+R18+S18+T18+U18+V18+W18+X18+Y18+Q18</f>
        <v>56917.97625</v>
      </c>
      <c r="AA18" s="24" t="n">
        <f aca="false">Z18-N18-O18-P18</f>
        <v>42118.86</v>
      </c>
      <c r="AB18" s="24" t="n">
        <f aca="false">Z18-AA18</f>
        <v>14799.11625</v>
      </c>
      <c r="AC18" s="23" t="n">
        <f aca="false">Z18*4</f>
        <v>227671.905</v>
      </c>
    </row>
    <row r="19" customFormat="false" ht="17.25" hidden="false" customHeight="true" outlineLevel="0" collapsed="false">
      <c r="B19" s="17" t="n">
        <v>9</v>
      </c>
      <c r="C19" s="18" t="s">
        <v>38</v>
      </c>
      <c r="D19" s="18" t="s">
        <v>56</v>
      </c>
      <c r="E19" s="19" t="s">
        <v>40</v>
      </c>
      <c r="F19" s="20" t="n">
        <v>15.01</v>
      </c>
      <c r="G19" s="17" t="s">
        <v>41</v>
      </c>
      <c r="H19" s="17" t="n">
        <v>17697</v>
      </c>
      <c r="I19" s="21" t="s">
        <v>50</v>
      </c>
      <c r="J19" s="19" t="n">
        <v>4.95</v>
      </c>
      <c r="K19" s="17" t="n">
        <v>1</v>
      </c>
      <c r="L19" s="23" t="n">
        <f aca="false">H19*J19</f>
        <v>87600.15</v>
      </c>
      <c r="M19" s="23" t="n">
        <f aca="false">K19*L19</f>
        <v>87600.15</v>
      </c>
      <c r="N19" s="23" t="n">
        <f aca="false">M19*50/100</f>
        <v>43800.075</v>
      </c>
      <c r="O19" s="23" t="n">
        <f aca="false">(M19+N19)*25%</f>
        <v>32850.05625</v>
      </c>
      <c r="P19" s="23" t="n">
        <f aca="false">SUM(M19+N19+O19)*10%</f>
        <v>16425.028125</v>
      </c>
      <c r="Q19" s="23"/>
      <c r="R19" s="23"/>
      <c r="S19" s="24"/>
      <c r="T19" s="24"/>
      <c r="U19" s="24" t="n">
        <f aca="false">(M19+N19+O19)*35%</f>
        <v>57487.5984375</v>
      </c>
      <c r="V19" s="24"/>
      <c r="W19" s="24"/>
      <c r="X19" s="24"/>
      <c r="Y19" s="24"/>
      <c r="Z19" s="24" t="n">
        <f aca="false">M19+N19+O19+P19+R19+S19+T19+U19+V19+W19+X19+Y19+Q19</f>
        <v>238162.9078125</v>
      </c>
      <c r="AA19" s="24" t="n">
        <f aca="false">Z19-N19-O19-P19</f>
        <v>145087.7484375</v>
      </c>
      <c r="AB19" s="24" t="n">
        <f aca="false">Z19-AA19</f>
        <v>93075.159375</v>
      </c>
      <c r="AC19" s="23" t="n">
        <f aca="false">Z19*4</f>
        <v>952651.63125</v>
      </c>
    </row>
    <row r="20" customFormat="false" ht="21.75" hidden="false" customHeight="true" outlineLevel="0" collapsed="false">
      <c r="B20" s="17" t="n">
        <v>10</v>
      </c>
      <c r="C20" s="18" t="s">
        <v>38</v>
      </c>
      <c r="D20" s="18" t="s">
        <v>57</v>
      </c>
      <c r="E20" s="19" t="s">
        <v>58</v>
      </c>
      <c r="F20" s="20" t="n">
        <v>14</v>
      </c>
      <c r="G20" s="17" t="s">
        <v>52</v>
      </c>
      <c r="H20" s="17" t="n">
        <v>17697</v>
      </c>
      <c r="I20" s="21" t="s">
        <v>59</v>
      </c>
      <c r="J20" s="20" t="n">
        <v>3.61</v>
      </c>
      <c r="K20" s="17" t="n">
        <v>0.5</v>
      </c>
      <c r="L20" s="23" t="n">
        <f aca="false">H20*J20</f>
        <v>63886.17</v>
      </c>
      <c r="M20" s="23" t="n">
        <f aca="false">K20*L20</f>
        <v>31943.085</v>
      </c>
      <c r="N20" s="23" t="n">
        <f aca="false">M20*50/100</f>
        <v>15971.5425</v>
      </c>
      <c r="O20" s="23" t="n">
        <f aca="false">(M20+N20)*25%</f>
        <v>11978.656875</v>
      </c>
      <c r="P20" s="23" t="n">
        <f aca="false">SUM(M20+N20+O20)*10%</f>
        <v>5989.3284375</v>
      </c>
      <c r="Q20" s="23"/>
      <c r="R20" s="34"/>
      <c r="S20" s="35"/>
      <c r="T20" s="35"/>
      <c r="U20" s="24"/>
      <c r="V20" s="35"/>
      <c r="W20" s="35"/>
      <c r="X20" s="35"/>
      <c r="Y20" s="24"/>
      <c r="Z20" s="24" t="n">
        <f aca="false">M20+N20+O20+P20+R20+S20+T20+U20+V20+W20+X20+Y20+Q20</f>
        <v>65882.6128125</v>
      </c>
      <c r="AA20" s="24" t="n">
        <f aca="false">Z20-N20-O20-P20</f>
        <v>31943.085</v>
      </c>
      <c r="AB20" s="24" t="n">
        <f aca="false">Z20-AA20</f>
        <v>33939.5278125</v>
      </c>
      <c r="AC20" s="23" t="n">
        <f aca="false">Z20*4</f>
        <v>263530.45125</v>
      </c>
    </row>
    <row r="21" customFormat="false" ht="17.25" hidden="false" customHeight="true" outlineLevel="0" collapsed="false">
      <c r="B21" s="17" t="n">
        <v>11</v>
      </c>
      <c r="C21" s="18" t="s">
        <v>38</v>
      </c>
      <c r="D21" s="18" t="s">
        <v>60</v>
      </c>
      <c r="E21" s="19" t="s">
        <v>40</v>
      </c>
      <c r="F21" s="20" t="n">
        <v>41.01</v>
      </c>
      <c r="G21" s="17" t="s">
        <v>52</v>
      </c>
      <c r="H21" s="17" t="n">
        <v>17697</v>
      </c>
      <c r="I21" s="21" t="s">
        <v>61</v>
      </c>
      <c r="J21" s="20" t="n">
        <v>4.73</v>
      </c>
      <c r="K21" s="17" t="n">
        <v>0.5</v>
      </c>
      <c r="L21" s="23" t="n">
        <f aca="false">H21*J21</f>
        <v>83706.81</v>
      </c>
      <c r="M21" s="23" t="n">
        <f aca="false">K21*L21</f>
        <v>41853.405</v>
      </c>
      <c r="N21" s="23" t="n">
        <f aca="false">M21*50/100</f>
        <v>20926.7025</v>
      </c>
      <c r="O21" s="23" t="n">
        <f aca="false">(M21+N21)*25%</f>
        <v>15695.026875</v>
      </c>
      <c r="P21" s="23" t="n">
        <f aca="false">SUM(M21+N21+O21)*10%</f>
        <v>7847.5134375</v>
      </c>
      <c r="Q21" s="23"/>
      <c r="R21" s="23"/>
      <c r="S21" s="24"/>
      <c r="T21" s="24"/>
      <c r="U21" s="24"/>
      <c r="V21" s="24"/>
      <c r="W21" s="24"/>
      <c r="X21" s="24"/>
      <c r="Y21" s="24"/>
      <c r="Z21" s="24" t="n">
        <f aca="false">M21+N21+O21+P21+R21+S21+T21+U21+V21+W21+X21+Y21+Q21</f>
        <v>86322.6478125</v>
      </c>
      <c r="AA21" s="24" t="n">
        <f aca="false">Z21-N21-O21-P21</f>
        <v>41853.405</v>
      </c>
      <c r="AB21" s="24" t="n">
        <f aca="false">Z21-AA21</f>
        <v>44469.2428125</v>
      </c>
      <c r="AC21" s="23" t="n">
        <f aca="false">Z21*4</f>
        <v>345290.59125</v>
      </c>
    </row>
    <row r="22" customFormat="false" ht="19.5" hidden="false" customHeight="true" outlineLevel="0" collapsed="false">
      <c r="B22" s="17" t="n">
        <v>12</v>
      </c>
      <c r="C22" s="18" t="s">
        <v>38</v>
      </c>
      <c r="D22" s="18" t="s">
        <v>62</v>
      </c>
      <c r="E22" s="19" t="s">
        <v>40</v>
      </c>
      <c r="F22" s="20" t="n">
        <v>9.09</v>
      </c>
      <c r="G22" s="17" t="s">
        <v>52</v>
      </c>
      <c r="H22" s="17" t="n">
        <v>17697</v>
      </c>
      <c r="I22" s="21" t="s">
        <v>61</v>
      </c>
      <c r="J22" s="20" t="n">
        <v>4.33</v>
      </c>
      <c r="K22" s="17" t="n">
        <v>0.5</v>
      </c>
      <c r="L22" s="23" t="n">
        <f aca="false">H22*J22</f>
        <v>76628.01</v>
      </c>
      <c r="M22" s="23" t="n">
        <f aca="false">K22*L22</f>
        <v>38314.005</v>
      </c>
      <c r="N22" s="23" t="n">
        <f aca="false">M22*50/100</f>
        <v>19157.0025</v>
      </c>
      <c r="O22" s="23" t="n">
        <f aca="false">(M22+N22)*25%</f>
        <v>14367.751875</v>
      </c>
      <c r="P22" s="23" t="n">
        <f aca="false">SUM(M22+N22+O22)*10%</f>
        <v>7183.8759375</v>
      </c>
      <c r="Q22" s="23"/>
      <c r="R22" s="34"/>
      <c r="S22" s="35"/>
      <c r="T22" s="35"/>
      <c r="U22" s="24"/>
      <c r="V22" s="35"/>
      <c r="W22" s="35"/>
      <c r="X22" s="35"/>
      <c r="Y22" s="35"/>
      <c r="Z22" s="24" t="n">
        <f aca="false">M22+N22+O22+P22+R22+S22+T22+U22+V22+W22+X22+Y22+Q22</f>
        <v>79022.6353125</v>
      </c>
      <c r="AA22" s="24" t="n">
        <f aca="false">Z22-N22-O22-P22</f>
        <v>38314.005</v>
      </c>
      <c r="AB22" s="24" t="n">
        <f aca="false">Z22-AA22</f>
        <v>40708.6303125</v>
      </c>
      <c r="AC22" s="23" t="n">
        <f aca="false">Z22*4</f>
        <v>316090.54125</v>
      </c>
    </row>
    <row r="23" customFormat="false" ht="13.8" hidden="false" customHeight="false" outlineLevel="0" collapsed="false">
      <c r="B23" s="17" t="n">
        <v>13</v>
      </c>
      <c r="C23" s="18" t="s">
        <v>38</v>
      </c>
      <c r="D23" s="18" t="s">
        <v>63</v>
      </c>
      <c r="E23" s="19" t="s">
        <v>40</v>
      </c>
      <c r="F23" s="20" t="n">
        <v>16.09</v>
      </c>
      <c r="G23" s="17" t="s">
        <v>52</v>
      </c>
      <c r="H23" s="17" t="n">
        <v>17697</v>
      </c>
      <c r="I23" s="21" t="s">
        <v>61</v>
      </c>
      <c r="J23" s="20" t="n">
        <v>4.59</v>
      </c>
      <c r="K23" s="17" t="n">
        <v>0.5</v>
      </c>
      <c r="L23" s="23" t="n">
        <f aca="false">H23*J23</f>
        <v>81229.23</v>
      </c>
      <c r="M23" s="23" t="n">
        <f aca="false">K23*L23</f>
        <v>40614.615</v>
      </c>
      <c r="N23" s="23" t="n">
        <f aca="false">M23*50/100</f>
        <v>20307.3075</v>
      </c>
      <c r="O23" s="23" t="n">
        <f aca="false">(M23+N23)*25%</f>
        <v>15230.480625</v>
      </c>
      <c r="P23" s="23" t="n">
        <f aca="false">SUM(M23+N23+O23)*10%</f>
        <v>7615.2403125</v>
      </c>
      <c r="Q23" s="23"/>
      <c r="R23" s="34"/>
      <c r="S23" s="35"/>
      <c r="T23" s="35"/>
      <c r="U23" s="24"/>
      <c r="V23" s="35"/>
      <c r="W23" s="35"/>
      <c r="X23" s="35"/>
      <c r="Y23" s="35"/>
      <c r="Z23" s="24" t="n">
        <f aca="false">M23+N23+O23+P23+R23+S23+T23+U23+V23+W23+X23+Y23+Q23</f>
        <v>83767.6434375</v>
      </c>
      <c r="AA23" s="24" t="n">
        <f aca="false">Z23-N23-O23-P23</f>
        <v>40614.615</v>
      </c>
      <c r="AB23" s="24" t="n">
        <f aca="false">Z23-AA23</f>
        <v>43153.0284375</v>
      </c>
      <c r="AC23" s="23" t="n">
        <f aca="false">Z23*4</f>
        <v>335070.57375</v>
      </c>
    </row>
    <row r="24" customFormat="false" ht="13.8" hidden="false" customHeight="false" outlineLevel="0" collapsed="false">
      <c r="B24" s="17" t="n">
        <v>14</v>
      </c>
      <c r="C24" s="18" t="s">
        <v>38</v>
      </c>
      <c r="D24" s="18" t="s">
        <v>64</v>
      </c>
      <c r="E24" s="19" t="s">
        <v>40</v>
      </c>
      <c r="F24" s="20" t="n">
        <v>41.01</v>
      </c>
      <c r="G24" s="17" t="s">
        <v>52</v>
      </c>
      <c r="H24" s="17" t="n">
        <v>17697</v>
      </c>
      <c r="I24" s="21" t="s">
        <v>61</v>
      </c>
      <c r="J24" s="25" t="n">
        <v>4.73</v>
      </c>
      <c r="K24" s="17" t="n">
        <v>0.5</v>
      </c>
      <c r="L24" s="23" t="n">
        <f aca="false">H24*J24</f>
        <v>83706.81</v>
      </c>
      <c r="M24" s="23" t="n">
        <f aca="false">K24*L24</f>
        <v>41853.405</v>
      </c>
      <c r="N24" s="23" t="n">
        <f aca="false">M24*50/100</f>
        <v>20926.7025</v>
      </c>
      <c r="O24" s="23" t="n">
        <f aca="false">(M24+N24)*25%</f>
        <v>15695.026875</v>
      </c>
      <c r="P24" s="23" t="n">
        <f aca="false">SUM(M24+N24+O24)*10%</f>
        <v>7847.5134375</v>
      </c>
      <c r="Q24" s="23"/>
      <c r="R24" s="23"/>
      <c r="S24" s="24"/>
      <c r="T24" s="24"/>
      <c r="U24" s="24"/>
      <c r="V24" s="24"/>
      <c r="W24" s="24"/>
      <c r="X24" s="24"/>
      <c r="Y24" s="24"/>
      <c r="Z24" s="24" t="n">
        <f aca="false">M24+N24+O24+P24+R24+S24+T24+U24+V24+W24+X24+Y24+Q24</f>
        <v>86322.6478125</v>
      </c>
      <c r="AA24" s="24" t="n">
        <f aca="false">Z24-N24-O24-P24</f>
        <v>41853.405</v>
      </c>
      <c r="AB24" s="24" t="n">
        <f aca="false">Z24-AA24</f>
        <v>44469.2428125</v>
      </c>
      <c r="AC24" s="23" t="n">
        <f aca="false">Z24*4</f>
        <v>345290.59125</v>
      </c>
    </row>
    <row r="25" customFormat="false" ht="13.8" hidden="false" customHeight="false" outlineLevel="0" collapsed="false">
      <c r="B25" s="17" t="n">
        <v>15</v>
      </c>
      <c r="C25" s="18" t="s">
        <v>38</v>
      </c>
      <c r="D25" s="18" t="s">
        <v>65</v>
      </c>
      <c r="E25" s="19" t="s">
        <v>66</v>
      </c>
      <c r="F25" s="36" t="n">
        <v>14.09</v>
      </c>
      <c r="G25" s="17" t="s">
        <v>52</v>
      </c>
      <c r="H25" s="17" t="n">
        <v>17697</v>
      </c>
      <c r="I25" s="21" t="s">
        <v>67</v>
      </c>
      <c r="J25" s="20" t="n">
        <v>3.57</v>
      </c>
      <c r="K25" s="17" t="n">
        <v>1</v>
      </c>
      <c r="L25" s="23" t="n">
        <f aca="false">H25*J25</f>
        <v>63178.29</v>
      </c>
      <c r="M25" s="23" t="n">
        <f aca="false">K25*L25</f>
        <v>63178.29</v>
      </c>
      <c r="N25" s="23"/>
      <c r="O25" s="23"/>
      <c r="P25" s="23" t="n">
        <f aca="false">SUM(M25+N25+O25)*10%</f>
        <v>6317.829</v>
      </c>
      <c r="Q25" s="23"/>
      <c r="R25" s="23"/>
      <c r="S25" s="24"/>
      <c r="T25" s="24"/>
      <c r="U25" s="24"/>
      <c r="V25" s="24"/>
      <c r="W25" s="24"/>
      <c r="X25" s="24"/>
      <c r="Y25" s="24"/>
      <c r="Z25" s="24" t="n">
        <f aca="false">M25+N25+O25+P25+R25+S25+T25+U25+V25+W25+X25+Y25+Q25</f>
        <v>69496.119</v>
      </c>
      <c r="AA25" s="24" t="n">
        <f aca="false">Z25-N25-O25-P25</f>
        <v>63178.29</v>
      </c>
      <c r="AB25" s="24" t="n">
        <f aca="false">Z25-AA25</f>
        <v>6317.829</v>
      </c>
      <c r="AC25" s="23" t="n">
        <f aca="false">Z25*4</f>
        <v>277984.476</v>
      </c>
    </row>
    <row r="26" customFormat="false" ht="13.8" hidden="false" customHeight="false" outlineLevel="0" collapsed="false">
      <c r="B26" s="17" t="n">
        <v>16</v>
      </c>
      <c r="C26" s="18" t="s">
        <v>38</v>
      </c>
      <c r="D26" s="18" t="s">
        <v>68</v>
      </c>
      <c r="E26" s="19" t="s">
        <v>40</v>
      </c>
      <c r="F26" s="36" t="n">
        <v>1</v>
      </c>
      <c r="G26" s="17" t="s">
        <v>52</v>
      </c>
      <c r="H26" s="17" t="n">
        <v>17697</v>
      </c>
      <c r="I26" s="21" t="s">
        <v>69</v>
      </c>
      <c r="J26" s="20" t="n">
        <v>2.98</v>
      </c>
      <c r="K26" s="17" t="n">
        <v>1</v>
      </c>
      <c r="L26" s="23" t="n">
        <f aca="false">H26*J26</f>
        <v>52737.06</v>
      </c>
      <c r="M26" s="23" t="n">
        <f aca="false">K26*L26</f>
        <v>52737.06</v>
      </c>
      <c r="N26" s="23"/>
      <c r="O26" s="23"/>
      <c r="P26" s="23" t="n">
        <f aca="false">SUM(M26+N26+O26)*10%</f>
        <v>5273.706</v>
      </c>
      <c r="Q26" s="23"/>
      <c r="R26" s="23"/>
      <c r="S26" s="24"/>
      <c r="T26" s="24"/>
      <c r="U26" s="24"/>
      <c r="V26" s="24"/>
      <c r="W26" s="24"/>
      <c r="X26" s="24"/>
      <c r="Y26" s="24"/>
      <c r="Z26" s="24" t="n">
        <f aca="false">M26+N26+O26+P26+R26+S26+T26+U26+V26+W26+X26+Y26+Q26</f>
        <v>58010.766</v>
      </c>
      <c r="AA26" s="24" t="n">
        <f aca="false">Z26-N26-O26-P26</f>
        <v>52737.06</v>
      </c>
      <c r="AB26" s="24" t="n">
        <f aca="false">Z26-AA26</f>
        <v>5273.706</v>
      </c>
      <c r="AC26" s="23" t="n">
        <f aca="false">Z26*4</f>
        <v>232043.064</v>
      </c>
    </row>
    <row r="27" customFormat="false" ht="13.8" hidden="false" customHeight="false" outlineLevel="0" collapsed="false">
      <c r="B27" s="17" t="n">
        <v>17</v>
      </c>
      <c r="C27" s="18" t="s">
        <v>38</v>
      </c>
      <c r="D27" s="18" t="s">
        <v>70</v>
      </c>
      <c r="E27" s="19" t="s">
        <v>66</v>
      </c>
      <c r="F27" s="20" t="n">
        <v>1</v>
      </c>
      <c r="G27" s="17" t="s">
        <v>52</v>
      </c>
      <c r="H27" s="17" t="n">
        <v>17697</v>
      </c>
      <c r="I27" s="21" t="s">
        <v>69</v>
      </c>
      <c r="J27" s="25" t="n">
        <v>2.98</v>
      </c>
      <c r="K27" s="17" t="n">
        <v>1</v>
      </c>
      <c r="L27" s="23" t="n">
        <f aca="false">H27*J27</f>
        <v>52737.06</v>
      </c>
      <c r="M27" s="23" t="n">
        <f aca="false">K27*L27</f>
        <v>52737.06</v>
      </c>
      <c r="N27" s="23"/>
      <c r="O27" s="23"/>
      <c r="P27" s="23" t="n">
        <f aca="false">SUM(M27+N27+O27)*10%</f>
        <v>5273.706</v>
      </c>
      <c r="Q27" s="23"/>
      <c r="R27" s="23"/>
      <c r="S27" s="24"/>
      <c r="T27" s="24"/>
      <c r="U27" s="24"/>
      <c r="V27" s="24"/>
      <c r="W27" s="24"/>
      <c r="X27" s="24"/>
      <c r="Y27" s="24"/>
      <c r="Z27" s="24" t="n">
        <f aca="false">M27+N27+O27+P27+R27+S27+T27+U27+V27+W27+X27+Y27+Q27</f>
        <v>58010.766</v>
      </c>
      <c r="AA27" s="24" t="n">
        <f aca="false">Z27-N27-O27-P27</f>
        <v>52737.06</v>
      </c>
      <c r="AB27" s="24" t="n">
        <f aca="false">Z27-AA27</f>
        <v>5273.706</v>
      </c>
      <c r="AC27" s="23" t="n">
        <f aca="false">Z27*4</f>
        <v>232043.064</v>
      </c>
    </row>
    <row r="28" customFormat="false" ht="13.8" hidden="false" customHeight="false" outlineLevel="0" collapsed="false">
      <c r="B28" s="17" t="n">
        <v>18</v>
      </c>
      <c r="C28" s="18" t="s">
        <v>38</v>
      </c>
      <c r="D28" s="18" t="s">
        <v>71</v>
      </c>
      <c r="E28" s="19" t="s">
        <v>58</v>
      </c>
      <c r="F28" s="20" t="n">
        <v>10.09</v>
      </c>
      <c r="G28" s="17" t="s">
        <v>52</v>
      </c>
      <c r="H28" s="17" t="n">
        <v>17697</v>
      </c>
      <c r="I28" s="21" t="s">
        <v>59</v>
      </c>
      <c r="J28" s="25" t="n">
        <v>3.57</v>
      </c>
      <c r="K28" s="17" t="n">
        <v>0.5</v>
      </c>
      <c r="L28" s="23" t="n">
        <f aca="false">H28*J28</f>
        <v>63178.29</v>
      </c>
      <c r="M28" s="23" t="n">
        <f aca="false">K28*L28</f>
        <v>31589.145</v>
      </c>
      <c r="N28" s="23" t="n">
        <f aca="false">M28*50/100</f>
        <v>15794.5725</v>
      </c>
      <c r="O28" s="23" t="n">
        <f aca="false">(M28+N28)*25%</f>
        <v>11845.929375</v>
      </c>
      <c r="P28" s="23" t="n">
        <f aca="false">SUM(M28+N28+O28)*10%</f>
        <v>5922.9646875</v>
      </c>
      <c r="Q28" s="23"/>
      <c r="R28" s="23"/>
      <c r="S28" s="24"/>
      <c r="T28" s="24"/>
      <c r="U28" s="24"/>
      <c r="V28" s="24"/>
      <c r="W28" s="24"/>
      <c r="X28" s="24"/>
      <c r="Y28" s="24"/>
      <c r="Z28" s="24" t="n">
        <f aca="false">M28+N28+O28+P28+R28+S28+T28+U28+V28+W28+X28+Y28+Q28</f>
        <v>65152.6115625</v>
      </c>
      <c r="AA28" s="24" t="n">
        <f aca="false">Z28-N28-O28-P28</f>
        <v>31589.145</v>
      </c>
      <c r="AB28" s="24" t="n">
        <f aca="false">Z28-AA28</f>
        <v>33563.4665625</v>
      </c>
      <c r="AC28" s="23" t="n">
        <f aca="false">Z28*4</f>
        <v>260610.44625</v>
      </c>
    </row>
    <row r="29" customFormat="false" ht="15.75" hidden="false" customHeight="false" outlineLevel="0" collapsed="false">
      <c r="B29" s="37"/>
      <c r="C29" s="38" t="s">
        <v>72</v>
      </c>
      <c r="D29" s="37"/>
      <c r="E29" s="39"/>
      <c r="F29" s="39"/>
      <c r="G29" s="39"/>
      <c r="H29" s="17"/>
      <c r="I29" s="39"/>
      <c r="J29" s="39"/>
      <c r="K29" s="40" t="n">
        <f aca="false">SUM(K12:K28)</f>
        <v>12</v>
      </c>
      <c r="L29" s="41" t="n">
        <f aca="false">SUM(L12:L28)</f>
        <v>1316479.83</v>
      </c>
      <c r="M29" s="41" t="n">
        <f aca="false">SUM(M12:M28)</f>
        <v>920951.88</v>
      </c>
      <c r="N29" s="41" t="n">
        <f aca="false">SUM(N12:N28)</f>
        <v>356417.58</v>
      </c>
      <c r="O29" s="41" t="n">
        <f aca="false">SUM(O12:O28)</f>
        <v>277179.2625</v>
      </c>
      <c r="P29" s="41" t="n">
        <f aca="false">SUM(P12:P28)</f>
        <v>155454.87225</v>
      </c>
      <c r="Q29" s="41" t="n">
        <f aca="false">SUM(Q12:Q28)</f>
        <v>89425.153125</v>
      </c>
      <c r="R29" s="41" t="n">
        <f aca="false">SUM(R12:R28)</f>
        <v>0</v>
      </c>
      <c r="S29" s="41" t="n">
        <f aca="false">SUM(S12:S28)</f>
        <v>0</v>
      </c>
      <c r="T29" s="41" t="n">
        <f aca="false">SUM(T12:T28)</f>
        <v>0</v>
      </c>
      <c r="U29" s="41" t="n">
        <f aca="false">SUM(U12:U28)</f>
        <v>113117.011875</v>
      </c>
      <c r="V29" s="41" t="n">
        <f aca="false">SUM(V12:V28)</f>
        <v>0</v>
      </c>
      <c r="W29" s="41" t="n">
        <f aca="false">SUM(W12:W28)</f>
        <v>0</v>
      </c>
      <c r="X29" s="41" t="n">
        <f aca="false">SUM(X12:X28)</f>
        <v>2654.55</v>
      </c>
      <c r="Y29" s="41" t="n">
        <f aca="false">SUM(Y12:Y28)</f>
        <v>0</v>
      </c>
      <c r="Z29" s="41" t="n">
        <f aca="false">SUM(Z12:Z28)</f>
        <v>1915200.30975</v>
      </c>
      <c r="AA29" s="41" t="n">
        <f aca="false">SUM(AA12:AA28)</f>
        <v>1126148.595</v>
      </c>
      <c r="AB29" s="41" t="n">
        <f aca="false">SUM(AB12:AB28)</f>
        <v>789051.71475</v>
      </c>
      <c r="AC29" s="41" t="n">
        <f aca="false">SUM(AC12:AC28)</f>
        <v>7660801.239</v>
      </c>
    </row>
    <row r="30" customFormat="false" ht="13.8" hidden="false" customHeight="false" outlineLevel="0" collapsed="false">
      <c r="B30" s="18" t="n">
        <v>19</v>
      </c>
      <c r="C30" s="18" t="s">
        <v>38</v>
      </c>
      <c r="D30" s="42" t="s">
        <v>73</v>
      </c>
      <c r="E30" s="39"/>
      <c r="F30" s="39"/>
      <c r="G30" s="39"/>
      <c r="H30" s="17" t="n">
        <v>17697</v>
      </c>
      <c r="I30" s="43" t="s">
        <v>74</v>
      </c>
      <c r="J30" s="19" t="n">
        <v>2.89</v>
      </c>
      <c r="K30" s="44" t="n">
        <v>1</v>
      </c>
      <c r="L30" s="23" t="n">
        <f aca="false">H30*J30</f>
        <v>51144.33</v>
      </c>
      <c r="M30" s="23" t="n">
        <f aca="false">L30*K30</f>
        <v>51144.33</v>
      </c>
      <c r="N30" s="23"/>
      <c r="O30" s="23"/>
      <c r="P30" s="23" t="n">
        <f aca="false">M30*10%</f>
        <v>5114.433</v>
      </c>
      <c r="Q30" s="23"/>
      <c r="R30" s="23"/>
      <c r="S30" s="24"/>
      <c r="T30" s="24"/>
      <c r="U30" s="24"/>
      <c r="V30" s="24"/>
      <c r="W30" s="24"/>
      <c r="X30" s="24" t="n">
        <f aca="false">D10*30%</f>
        <v>5309.1</v>
      </c>
      <c r="Y30" s="24"/>
      <c r="Z30" s="24" t="n">
        <f aca="false">M30+N30+O30+P30+R30+S30+T30+U30+V30+W30+X30+Y30</f>
        <v>61567.863</v>
      </c>
      <c r="AA30" s="24" t="n">
        <f aca="false">Z30-N30-O30-P30</f>
        <v>56453.43</v>
      </c>
      <c r="AB30" s="24" t="n">
        <f aca="false">Z30-AA30</f>
        <v>5114.433</v>
      </c>
      <c r="AC30" s="23" t="n">
        <f aca="false">Z30*4</f>
        <v>246271.452</v>
      </c>
    </row>
    <row r="31" customFormat="false" ht="13.8" hidden="false" customHeight="false" outlineLevel="0" collapsed="false">
      <c r="B31" s="45" t="n">
        <v>20</v>
      </c>
      <c r="C31" s="18" t="s">
        <v>38</v>
      </c>
      <c r="D31" s="46" t="s">
        <v>75</v>
      </c>
      <c r="E31" s="39"/>
      <c r="F31" s="47"/>
      <c r="G31" s="39"/>
      <c r="H31" s="17" t="n">
        <v>17697</v>
      </c>
      <c r="I31" s="43" t="s">
        <v>76</v>
      </c>
      <c r="J31" s="19" t="n">
        <v>2.81</v>
      </c>
      <c r="K31" s="44" t="n">
        <v>1</v>
      </c>
      <c r="L31" s="23" t="n">
        <f aca="false">H31*J31</f>
        <v>49728.57</v>
      </c>
      <c r="M31" s="23" t="n">
        <f aca="false">L31*K31</f>
        <v>49728.57</v>
      </c>
      <c r="N31" s="23"/>
      <c r="O31" s="23"/>
      <c r="P31" s="23" t="n">
        <f aca="false">M31*10%</f>
        <v>4972.857</v>
      </c>
      <c r="Q31" s="23"/>
      <c r="R31" s="23"/>
      <c r="S31" s="24"/>
      <c r="T31" s="24"/>
      <c r="U31" s="24"/>
      <c r="V31" s="24"/>
      <c r="W31" s="24"/>
      <c r="X31" s="24" t="n">
        <f aca="false">D10*20%</f>
        <v>3539.4</v>
      </c>
      <c r="Y31" s="24"/>
      <c r="Z31" s="24" t="n">
        <f aca="false">M31+N31+O31+P31+R31+S31+T31+U31+V31+W31+X31+Y31</f>
        <v>58240.827</v>
      </c>
      <c r="AA31" s="24" t="n">
        <f aca="false">Z31-N31-O31-P31</f>
        <v>53267.97</v>
      </c>
      <c r="AB31" s="24" t="n">
        <f aca="false">Z31-AA31</f>
        <v>4972.857</v>
      </c>
      <c r="AC31" s="23" t="n">
        <f aca="false">Z31*4</f>
        <v>232963.308</v>
      </c>
    </row>
    <row r="32" customFormat="false" ht="13.8" hidden="false" customHeight="false" outlineLevel="0" collapsed="false">
      <c r="B32" s="18" t="n">
        <v>21</v>
      </c>
      <c r="C32" s="18" t="s">
        <v>38</v>
      </c>
      <c r="D32" s="18" t="s">
        <v>77</v>
      </c>
      <c r="E32" s="19"/>
      <c r="F32" s="19"/>
      <c r="G32" s="19"/>
      <c r="H32" s="17" t="n">
        <v>17697</v>
      </c>
      <c r="I32" s="43" t="s">
        <v>78</v>
      </c>
      <c r="J32" s="20" t="n">
        <v>2.77</v>
      </c>
      <c r="K32" s="48" t="n">
        <v>0.5</v>
      </c>
      <c r="L32" s="23" t="n">
        <f aca="false">H32*J32</f>
        <v>49020.69</v>
      </c>
      <c r="M32" s="23" t="n">
        <f aca="false">SUM(L32*K32)</f>
        <v>24510.345</v>
      </c>
      <c r="N32" s="23"/>
      <c r="O32" s="23"/>
      <c r="P32" s="23" t="n">
        <f aca="false">SUM(M32+N32)*10%</f>
        <v>2451.0345</v>
      </c>
      <c r="Q32" s="23"/>
      <c r="R32" s="23"/>
      <c r="S32" s="24"/>
      <c r="T32" s="24"/>
      <c r="U32" s="24"/>
      <c r="V32" s="24"/>
      <c r="W32" s="24"/>
      <c r="X32" s="24"/>
      <c r="Y32" s="24"/>
      <c r="Z32" s="24" t="n">
        <f aca="false">M32+N32+O32+P32+R32+S32+T32+U32+V32+W32+X32+Y32</f>
        <v>26961.3795</v>
      </c>
      <c r="AA32" s="24" t="n">
        <f aca="false">Z32-N32-O32-P32</f>
        <v>24510.345</v>
      </c>
      <c r="AB32" s="24" t="n">
        <f aca="false">Z32-AA32</f>
        <v>2451.0345</v>
      </c>
      <c r="AC32" s="23" t="n">
        <f aca="false">Z32*4</f>
        <v>107845.518</v>
      </c>
    </row>
    <row r="33" customFormat="false" ht="13.8" hidden="false" customHeight="false" outlineLevel="0" collapsed="false">
      <c r="B33" s="49" t="n">
        <v>22</v>
      </c>
      <c r="C33" s="18" t="s">
        <v>38</v>
      </c>
      <c r="D33" s="18" t="s">
        <v>79</v>
      </c>
      <c r="E33" s="19"/>
      <c r="F33" s="19"/>
      <c r="G33" s="19"/>
      <c r="H33" s="17" t="n">
        <v>17697</v>
      </c>
      <c r="I33" s="43" t="s">
        <v>80</v>
      </c>
      <c r="J33" s="19" t="n">
        <v>2.84</v>
      </c>
      <c r="K33" s="50" t="s">
        <v>81</v>
      </c>
      <c r="L33" s="23" t="n">
        <f aca="false">H33*J33</f>
        <v>50259.48</v>
      </c>
      <c r="M33" s="23" t="n">
        <f aca="false">SUM(L33*K33)</f>
        <v>50259.48</v>
      </c>
      <c r="N33" s="23"/>
      <c r="O33" s="23"/>
      <c r="P33" s="23" t="n">
        <f aca="false">SUM(M33+N33)*10%</f>
        <v>5025.948</v>
      </c>
      <c r="Q33" s="23"/>
      <c r="R33" s="23"/>
      <c r="S33" s="24"/>
      <c r="T33" s="24"/>
      <c r="U33" s="24"/>
      <c r="V33" s="24"/>
      <c r="W33" s="24"/>
      <c r="X33" s="24"/>
      <c r="Y33" s="24"/>
      <c r="Z33" s="24" t="n">
        <f aca="false">M33+N33+O33+P33+R33+S33+T33+U33+V33+W33+X33+Y33</f>
        <v>55285.428</v>
      </c>
      <c r="AA33" s="24" t="n">
        <f aca="false">Z33-N33-O33-P33</f>
        <v>50259.48</v>
      </c>
      <c r="AB33" s="24" t="n">
        <f aca="false">Z33-AA33</f>
        <v>5025.948</v>
      </c>
      <c r="AC33" s="23" t="n">
        <f aca="false">Z33*4</f>
        <v>221141.712</v>
      </c>
    </row>
    <row r="34" customFormat="false" ht="13.8" hidden="false" customHeight="false" outlineLevel="0" collapsed="false">
      <c r="B34" s="18" t="n">
        <v>23</v>
      </c>
      <c r="C34" s="18" t="s">
        <v>38</v>
      </c>
      <c r="D34" s="18" t="s">
        <v>82</v>
      </c>
      <c r="E34" s="19"/>
      <c r="F34" s="19"/>
      <c r="G34" s="19"/>
      <c r="H34" s="17" t="n">
        <v>17697</v>
      </c>
      <c r="I34" s="43" t="s">
        <v>76</v>
      </c>
      <c r="J34" s="19" t="n">
        <v>2.81</v>
      </c>
      <c r="K34" s="44" t="n">
        <v>2</v>
      </c>
      <c r="L34" s="23" t="n">
        <f aca="false">H34*J34</f>
        <v>49728.57</v>
      </c>
      <c r="M34" s="23" t="n">
        <f aca="false">SUM(L34*K34)</f>
        <v>99457.14</v>
      </c>
      <c r="N34" s="23"/>
      <c r="O34" s="23"/>
      <c r="P34" s="23" t="n">
        <f aca="false">SUM(M34+N34)*10%</f>
        <v>9945.714</v>
      </c>
      <c r="Q34" s="23"/>
      <c r="R34" s="23"/>
      <c r="S34" s="24"/>
      <c r="T34" s="24"/>
      <c r="U34" s="24"/>
      <c r="V34" s="24"/>
      <c r="W34" s="24" t="n">
        <f aca="false">D10*20%*2</f>
        <v>7078.8</v>
      </c>
      <c r="X34" s="24" t="n">
        <f aca="false">H34*30%</f>
        <v>5309.1</v>
      </c>
      <c r="Y34" s="24"/>
      <c r="Z34" s="24" t="n">
        <f aca="false">M34+N34+O34+P34+Q34+R34+S34+T34+U34+W34+X34</f>
        <v>121790.754</v>
      </c>
      <c r="AA34" s="24" t="n">
        <f aca="false">Z34-N34-O34-P34</f>
        <v>111845.04</v>
      </c>
      <c r="AB34" s="24" t="n">
        <f aca="false">Z34-AA34</f>
        <v>9945.71399999999</v>
      </c>
      <c r="AC34" s="23" t="n">
        <f aca="false">Z34*4</f>
        <v>487163.016</v>
      </c>
    </row>
    <row r="35" customFormat="false" ht="13.8" hidden="false" customHeight="false" outlineLevel="0" collapsed="false">
      <c r="B35" s="18" t="n">
        <v>24</v>
      </c>
      <c r="C35" s="18" t="s">
        <v>38</v>
      </c>
      <c r="D35" s="18" t="s">
        <v>83</v>
      </c>
      <c r="E35" s="19"/>
      <c r="F35" s="19"/>
      <c r="G35" s="19"/>
      <c r="H35" s="17" t="n">
        <v>17697</v>
      </c>
      <c r="I35" s="43" t="s">
        <v>78</v>
      </c>
      <c r="J35" s="19" t="n">
        <v>2.77</v>
      </c>
      <c r="K35" s="51" t="n">
        <v>2</v>
      </c>
      <c r="L35" s="23" t="n">
        <f aca="false">H35*J35</f>
        <v>49020.69</v>
      </c>
      <c r="M35" s="23" t="n">
        <f aca="false">SUM(L35*K35)</f>
        <v>98041.38</v>
      </c>
      <c r="N35" s="23"/>
      <c r="O35" s="23"/>
      <c r="P35" s="23" t="n">
        <f aca="false">SUM(M35+N35)*10%</f>
        <v>9804.138</v>
      </c>
      <c r="Q35" s="23"/>
      <c r="R35" s="23"/>
      <c r="S35" s="24"/>
      <c r="T35" s="24"/>
      <c r="U35" s="24"/>
      <c r="V35" s="24"/>
      <c r="W35" s="24"/>
      <c r="X35" s="24"/>
      <c r="Y35" s="24"/>
      <c r="Z35" s="24" t="n">
        <f aca="false">M35+N35+O35+P35+R35+S35+T35+U35+V35+W35+X35+Y35</f>
        <v>107845.518</v>
      </c>
      <c r="AA35" s="24" t="n">
        <f aca="false">Z35-N35-O35-P35</f>
        <v>98041.38</v>
      </c>
      <c r="AB35" s="24" t="n">
        <f aca="false">Z35-AA35</f>
        <v>9804.13800000001</v>
      </c>
      <c r="AC35" s="23" t="n">
        <f aca="false">Z35*4</f>
        <v>431382.072</v>
      </c>
    </row>
    <row r="36" customFormat="false" ht="13.8" hidden="false" customHeight="false" outlineLevel="0" collapsed="false">
      <c r="B36" s="18" t="n">
        <v>25</v>
      </c>
      <c r="C36" s="18" t="s">
        <v>38</v>
      </c>
      <c r="D36" s="18" t="s">
        <v>84</v>
      </c>
      <c r="E36" s="19"/>
      <c r="F36" s="19"/>
      <c r="G36" s="19"/>
      <c r="H36" s="17" t="n">
        <v>17697</v>
      </c>
      <c r="I36" s="43" t="s">
        <v>80</v>
      </c>
      <c r="J36" s="19" t="n">
        <v>2.84</v>
      </c>
      <c r="K36" s="50" t="s">
        <v>81</v>
      </c>
      <c r="L36" s="23" t="n">
        <f aca="false">H36*J36</f>
        <v>50259.48</v>
      </c>
      <c r="M36" s="23" t="n">
        <f aca="false">SUM(L36*K36)</f>
        <v>50259.48</v>
      </c>
      <c r="N36" s="23"/>
      <c r="O36" s="23"/>
      <c r="P36" s="23" t="n">
        <f aca="false">SUM(M36+N36)*10%</f>
        <v>5025.948</v>
      </c>
      <c r="Q36" s="23"/>
      <c r="R36" s="23"/>
      <c r="S36" s="24"/>
      <c r="T36" s="24"/>
      <c r="U36" s="24"/>
      <c r="V36" s="24"/>
      <c r="W36" s="24"/>
      <c r="X36" s="24"/>
      <c r="Y36" s="24"/>
      <c r="Z36" s="24" t="n">
        <f aca="false">M36+N36+O36+P36+R36+S36+T36+U36+V36+W36+X36+Y36</f>
        <v>55285.428</v>
      </c>
      <c r="AA36" s="24" t="n">
        <f aca="false">Z36-N36-O36-P36</f>
        <v>50259.48</v>
      </c>
      <c r="AB36" s="24" t="n">
        <f aca="false">Z36-AA36</f>
        <v>5025.948</v>
      </c>
      <c r="AC36" s="23" t="n">
        <f aca="false">Z36*4</f>
        <v>221141.712</v>
      </c>
    </row>
    <row r="37" customFormat="false" ht="13.8" hidden="false" customHeight="false" outlineLevel="0" collapsed="false">
      <c r="B37" s="18" t="n">
        <v>26</v>
      </c>
      <c r="C37" s="18" t="s">
        <v>38</v>
      </c>
      <c r="D37" s="18" t="s">
        <v>85</v>
      </c>
      <c r="E37" s="19"/>
      <c r="F37" s="19"/>
      <c r="G37" s="19"/>
      <c r="H37" s="17" t="n">
        <v>17697</v>
      </c>
      <c r="I37" s="43" t="s">
        <v>78</v>
      </c>
      <c r="J37" s="19" t="n">
        <v>2.77</v>
      </c>
      <c r="K37" s="50" t="s">
        <v>81</v>
      </c>
      <c r="L37" s="23" t="n">
        <f aca="false">H37*J37</f>
        <v>49020.69</v>
      </c>
      <c r="M37" s="23" t="n">
        <f aca="false">SUM(L37*K37)</f>
        <v>49020.69</v>
      </c>
      <c r="N37" s="23"/>
      <c r="O37" s="23"/>
      <c r="P37" s="23" t="n">
        <f aca="false">SUM(M37+N37)*10%</f>
        <v>4902.069</v>
      </c>
      <c r="Q37" s="23"/>
      <c r="R37" s="23"/>
      <c r="S37" s="24"/>
      <c r="T37" s="24"/>
      <c r="U37" s="24"/>
      <c r="V37" s="24"/>
      <c r="W37" s="24"/>
      <c r="X37" s="24"/>
      <c r="Y37" s="24"/>
      <c r="Z37" s="24" t="n">
        <f aca="false">M37+N37+O37+P37+R37+S37+T37+U37+V37+W37+X37+Y37</f>
        <v>53922.759</v>
      </c>
      <c r="AA37" s="24" t="n">
        <f aca="false">Z37-N37-O37-P37</f>
        <v>49020.69</v>
      </c>
      <c r="AB37" s="24" t="n">
        <f aca="false">Z37-AA37</f>
        <v>4902.069</v>
      </c>
      <c r="AC37" s="23" t="n">
        <f aca="false">Z37*4</f>
        <v>215691.036</v>
      </c>
    </row>
    <row r="38" customFormat="false" ht="15" hidden="false" customHeight="false" outlineLevel="0" collapsed="false">
      <c r="B38" s="52"/>
      <c r="C38" s="53" t="s">
        <v>86</v>
      </c>
      <c r="D38" s="53"/>
      <c r="E38" s="54"/>
      <c r="F38" s="39"/>
      <c r="G38" s="39"/>
      <c r="H38" s="17"/>
      <c r="I38" s="55"/>
      <c r="J38" s="55"/>
      <c r="K38" s="40" t="n">
        <f aca="false">SUM(K30:K37)</f>
        <v>6.5</v>
      </c>
      <c r="L38" s="56" t="n">
        <f aca="false">SUM(L30:L37)</f>
        <v>398182.5</v>
      </c>
      <c r="M38" s="56" t="n">
        <f aca="false">SUM(M30:M37)</f>
        <v>472421.415</v>
      </c>
      <c r="N38" s="56" t="n">
        <f aca="false">SUM(N30:N37)</f>
        <v>0</v>
      </c>
      <c r="O38" s="56" t="n">
        <f aca="false">SUM(O30:O37)</f>
        <v>0</v>
      </c>
      <c r="P38" s="56" t="n">
        <f aca="false">SUM(P30:P37)</f>
        <v>47242.1415</v>
      </c>
      <c r="Q38" s="56" t="n">
        <f aca="false">SUM(Q30:Q37)</f>
        <v>0</v>
      </c>
      <c r="R38" s="56" t="n">
        <f aca="false">SUM(R30:R37)</f>
        <v>0</v>
      </c>
      <c r="S38" s="56" t="n">
        <f aca="false">SUM(S30:S37)</f>
        <v>0</v>
      </c>
      <c r="T38" s="56" t="n">
        <f aca="false">SUM(T30:T37)</f>
        <v>0</v>
      </c>
      <c r="U38" s="56" t="n">
        <f aca="false">SUM(U30:U37)</f>
        <v>0</v>
      </c>
      <c r="V38" s="56" t="n">
        <f aca="false">SUM(V30:V37)</f>
        <v>0</v>
      </c>
      <c r="W38" s="56" t="n">
        <f aca="false">SUM(W30:W37)</f>
        <v>7078.8</v>
      </c>
      <c r="X38" s="56" t="n">
        <f aca="false">SUM(X30:X37)</f>
        <v>14157.6</v>
      </c>
      <c r="Y38" s="56" t="n">
        <f aca="false">SUM(Y30:Y37)</f>
        <v>0</v>
      </c>
      <c r="Z38" s="56" t="n">
        <f aca="false">SUM(Z30:Z37)</f>
        <v>540899.9565</v>
      </c>
      <c r="AA38" s="56" t="n">
        <f aca="false">SUM(AA30:AA37)</f>
        <v>493657.815</v>
      </c>
      <c r="AB38" s="56" t="n">
        <f aca="false">SUM(AB30:AB37)</f>
        <v>47242.1415</v>
      </c>
      <c r="AC38" s="56" t="n">
        <f aca="false">SUM(AC30:AC37)</f>
        <v>2163599.826</v>
      </c>
    </row>
    <row r="39" customFormat="false" ht="15" hidden="false" customHeight="false" outlineLevel="0" collapsed="false">
      <c r="B39" s="52"/>
      <c r="C39" s="53" t="s">
        <v>87</v>
      </c>
      <c r="D39" s="53"/>
      <c r="E39" s="54"/>
      <c r="F39" s="39"/>
      <c r="G39" s="39"/>
      <c r="H39" s="17"/>
      <c r="I39" s="39"/>
      <c r="J39" s="39"/>
      <c r="K39" s="57" t="n">
        <f aca="false">SUM(K29+K38)</f>
        <v>18.5</v>
      </c>
      <c r="L39" s="56" t="n">
        <f aca="false">L38+L29</f>
        <v>1714662.33</v>
      </c>
      <c r="M39" s="56" t="n">
        <f aca="false">M29+M38</f>
        <v>1393373.295</v>
      </c>
      <c r="N39" s="56" t="n">
        <f aca="false">N29+N38</f>
        <v>356417.58</v>
      </c>
      <c r="O39" s="56"/>
      <c r="P39" s="56" t="n">
        <f aca="false">P29+P38</f>
        <v>202697.01375</v>
      </c>
      <c r="Q39" s="56" t="n">
        <f aca="false">Q29+Q38</f>
        <v>89425.153125</v>
      </c>
      <c r="R39" s="56" t="n">
        <f aca="false">R29+R38</f>
        <v>0</v>
      </c>
      <c r="S39" s="56" t="n">
        <f aca="false">S29+S38</f>
        <v>0</v>
      </c>
      <c r="T39" s="56" t="n">
        <f aca="false">T29+T38</f>
        <v>0</v>
      </c>
      <c r="U39" s="56" t="n">
        <f aca="false">U29+U38</f>
        <v>113117.011875</v>
      </c>
      <c r="V39" s="56" t="n">
        <f aca="false">V29+V38</f>
        <v>0</v>
      </c>
      <c r="W39" s="56" t="n">
        <f aca="false">W29+W38</f>
        <v>7078.8</v>
      </c>
      <c r="X39" s="56" t="n">
        <f aca="false">X29+X38</f>
        <v>16812.15</v>
      </c>
      <c r="Y39" s="56" t="n">
        <f aca="false">Y29+Y38</f>
        <v>0</v>
      </c>
      <c r="Z39" s="56" t="n">
        <f aca="false">Z29+Z38</f>
        <v>2456100.26625</v>
      </c>
      <c r="AA39" s="56" t="n">
        <f aca="false">AA29+AA38</f>
        <v>1619806.41</v>
      </c>
      <c r="AB39" s="56" t="n">
        <f aca="false">AB29+AB38</f>
        <v>836293.85625</v>
      </c>
      <c r="AC39" s="56" t="n">
        <f aca="false">AC29+AC38</f>
        <v>9824401.065</v>
      </c>
    </row>
    <row r="40" customFormat="false" ht="13.8" hidden="false" customHeight="false" outlineLevel="0" collapsed="false">
      <c r="B40" s="49" t="n">
        <v>27</v>
      </c>
      <c r="C40" s="18" t="s">
        <v>38</v>
      </c>
      <c r="D40" s="18" t="s">
        <v>88</v>
      </c>
      <c r="E40" s="58"/>
      <c r="F40" s="19"/>
      <c r="G40" s="19"/>
      <c r="H40" s="17" t="n">
        <v>17697</v>
      </c>
      <c r="I40" s="19" t="s">
        <v>80</v>
      </c>
      <c r="J40" s="19" t="n">
        <v>2.84</v>
      </c>
      <c r="K40" s="17" t="n">
        <v>4</v>
      </c>
      <c r="L40" s="23" t="n">
        <f aca="false">J40*H40</f>
        <v>50259.48</v>
      </c>
      <c r="M40" s="23" t="n">
        <f aca="false">SUM(K40*L40)</f>
        <v>201037.92</v>
      </c>
      <c r="N40" s="23"/>
      <c r="O40" s="23"/>
      <c r="P40" s="23" t="n">
        <f aca="false">SUM(M40+N40)*10%</f>
        <v>20103.792</v>
      </c>
      <c r="Q40" s="23"/>
      <c r="R40" s="23" t="n">
        <v>37659</v>
      </c>
      <c r="S40" s="23" t="n">
        <v>9247</v>
      </c>
      <c r="T40" s="23" t="n">
        <v>6188</v>
      </c>
      <c r="U40" s="23"/>
      <c r="V40" s="24"/>
      <c r="W40" s="24"/>
      <c r="X40" s="24" t="n">
        <f aca="false">H40*K40*30%</f>
        <v>21236.4</v>
      </c>
      <c r="Y40" s="24"/>
      <c r="Z40" s="24" t="n">
        <f aca="false">M40+N40+O40+P40+R40+S40+T40+U40+V40+W40+X40+Y40</f>
        <v>295472.112</v>
      </c>
      <c r="AA40" s="24" t="n">
        <f aca="false">Z40-N40-O40-P40</f>
        <v>275368.32</v>
      </c>
      <c r="AB40" s="24" t="n">
        <f aca="false">Z40-AA40</f>
        <v>20103.792</v>
      </c>
      <c r="AC40" s="23" t="n">
        <f aca="false">Z40*4</f>
        <v>1181888.448</v>
      </c>
    </row>
    <row r="41" customFormat="false" ht="15" hidden="false" customHeight="false" outlineLevel="0" collapsed="false">
      <c r="B41" s="59"/>
      <c r="C41" s="60" t="s">
        <v>89</v>
      </c>
      <c r="D41" s="18"/>
      <c r="E41" s="58"/>
      <c r="F41" s="19"/>
      <c r="G41" s="19"/>
      <c r="H41" s="17"/>
      <c r="I41" s="19"/>
      <c r="J41" s="19"/>
      <c r="K41" s="48" t="n">
        <f aca="false">K39+K40</f>
        <v>22.5</v>
      </c>
      <c r="L41" s="23" t="n">
        <f aca="false">H41*J41</f>
        <v>0</v>
      </c>
      <c r="M41" s="56" t="n">
        <f aca="false">M40</f>
        <v>201037.92</v>
      </c>
      <c r="N41" s="56" t="n">
        <f aca="false">N40</f>
        <v>0</v>
      </c>
      <c r="O41" s="56" t="n">
        <f aca="false">O40</f>
        <v>0</v>
      </c>
      <c r="P41" s="56" t="n">
        <f aca="false">P40</f>
        <v>20103.792</v>
      </c>
      <c r="Q41" s="56" t="n">
        <f aca="false">Q40</f>
        <v>0</v>
      </c>
      <c r="R41" s="56" t="n">
        <f aca="false">R40</f>
        <v>37659</v>
      </c>
      <c r="S41" s="56" t="n">
        <f aca="false">S40</f>
        <v>9247</v>
      </c>
      <c r="T41" s="56" t="n">
        <f aca="false">T40</f>
        <v>6188</v>
      </c>
      <c r="U41" s="56" t="n">
        <f aca="false">U40</f>
        <v>0</v>
      </c>
      <c r="V41" s="56" t="n">
        <f aca="false">V40</f>
        <v>0</v>
      </c>
      <c r="W41" s="56" t="n">
        <f aca="false">W40</f>
        <v>0</v>
      </c>
      <c r="X41" s="56" t="n">
        <f aca="false">X40</f>
        <v>21236.4</v>
      </c>
      <c r="Y41" s="56" t="n">
        <f aca="false">Y40</f>
        <v>0</v>
      </c>
      <c r="Z41" s="56" t="n">
        <f aca="false">Z40</f>
        <v>295472.112</v>
      </c>
      <c r="AA41" s="56" t="n">
        <f aca="false">AA40</f>
        <v>275368.32</v>
      </c>
      <c r="AB41" s="56" t="n">
        <f aca="false">AB40</f>
        <v>20103.792</v>
      </c>
      <c r="AC41" s="56" t="n">
        <f aca="false">AC40</f>
        <v>1181888.448</v>
      </c>
    </row>
    <row r="42" customFormat="false" ht="15" hidden="false" customHeight="false" outlineLevel="0" collapsed="false">
      <c r="B42" s="61"/>
      <c r="C42" s="62" t="s">
        <v>90</v>
      </c>
      <c r="D42" s="63"/>
      <c r="E42" s="64"/>
      <c r="F42" s="65"/>
      <c r="G42" s="65"/>
      <c r="H42" s="65"/>
      <c r="I42" s="65" t="s">
        <v>80</v>
      </c>
      <c r="J42" s="65" t="n">
        <v>2.84</v>
      </c>
      <c r="K42" s="65" t="n">
        <v>1</v>
      </c>
      <c r="L42" s="23"/>
      <c r="M42" s="66"/>
      <c r="N42" s="65"/>
      <c r="O42" s="65"/>
      <c r="P42" s="66"/>
      <c r="Q42" s="66"/>
      <c r="R42" s="19"/>
      <c r="S42" s="66"/>
      <c r="T42" s="67"/>
      <c r="U42" s="67"/>
      <c r="V42" s="67"/>
      <c r="W42" s="67"/>
      <c r="X42" s="68"/>
      <c r="Y42" s="68"/>
      <c r="Z42" s="24" t="n">
        <f aca="false">M42+N42+O42+P42+R42+S42+T42+U42+V42+W42+X42+Y42</f>
        <v>0</v>
      </c>
      <c r="AA42" s="24" t="n">
        <f aca="false">Z42-N42-O42-P42</f>
        <v>0</v>
      </c>
      <c r="AB42" s="24" t="n">
        <f aca="false">Z42-AA42</f>
        <v>0</v>
      </c>
      <c r="AC42" s="23" t="n">
        <f aca="false">Z42*4</f>
        <v>0</v>
      </c>
    </row>
    <row r="43" customFormat="false" ht="15" hidden="false" customHeight="false" outlineLevel="0" collapsed="false">
      <c r="B43" s="69"/>
      <c r="C43" s="70"/>
      <c r="D43" s="18"/>
      <c r="E43" s="19"/>
      <c r="F43" s="19"/>
      <c r="G43" s="19"/>
      <c r="H43" s="19"/>
      <c r="I43" s="19"/>
      <c r="J43" s="19"/>
      <c r="K43" s="19"/>
      <c r="L43" s="56" t="n">
        <f aca="false">L39+L40</f>
        <v>1764921.81</v>
      </c>
      <c r="M43" s="56" t="n">
        <f aca="false">M39+M40</f>
        <v>1594411.215</v>
      </c>
      <c r="N43" s="56" t="n">
        <f aca="false">N39+N40</f>
        <v>356417.58</v>
      </c>
      <c r="O43" s="56" t="n">
        <f aca="false">O39+O40</f>
        <v>0</v>
      </c>
      <c r="P43" s="56" t="n">
        <f aca="false">P39+P40</f>
        <v>222800.80575</v>
      </c>
      <c r="Q43" s="56" t="n">
        <f aca="false">Q39+Q40</f>
        <v>89425.153125</v>
      </c>
      <c r="R43" s="56" t="n">
        <f aca="false">R39+R40</f>
        <v>37659</v>
      </c>
      <c r="S43" s="56" t="n">
        <f aca="false">S39+S40</f>
        <v>9247</v>
      </c>
      <c r="T43" s="56" t="n">
        <f aca="false">T39+T40</f>
        <v>6188</v>
      </c>
      <c r="U43" s="56" t="n">
        <f aca="false">U39+U40</f>
        <v>113117.011875</v>
      </c>
      <c r="V43" s="56" t="n">
        <f aca="false">V39+V40</f>
        <v>0</v>
      </c>
      <c r="W43" s="56" t="n">
        <f aca="false">W39+W40</f>
        <v>7078.8</v>
      </c>
      <c r="X43" s="56" t="n">
        <f aca="false">X39+X40</f>
        <v>38048.55</v>
      </c>
      <c r="Y43" s="56" t="n">
        <f aca="false">Y39+Y40</f>
        <v>0</v>
      </c>
      <c r="Z43" s="56" t="n">
        <f aca="false">Z39+Z40</f>
        <v>2751572.37825</v>
      </c>
      <c r="AA43" s="56" t="n">
        <f aca="false">AA39+AA40</f>
        <v>1895174.73</v>
      </c>
      <c r="AB43" s="56" t="n">
        <f aca="false">AB39+AB40</f>
        <v>856397.64825</v>
      </c>
      <c r="AC43" s="56" t="n">
        <f aca="false">AC39+AC40</f>
        <v>11006289.513</v>
      </c>
    </row>
    <row r="44" customFormat="false" ht="15" hidden="false" customHeight="false" outlineLevel="0" collapsed="false">
      <c r="B44" s="71"/>
      <c r="C44" s="72"/>
      <c r="D44" s="73"/>
      <c r="E44" s="73"/>
      <c r="F44" s="73"/>
      <c r="G44" s="73"/>
      <c r="H44" s="73"/>
      <c r="I44" s="73"/>
      <c r="J44" s="73"/>
      <c r="K44" s="73"/>
      <c r="L44" s="74"/>
      <c r="M44" s="73"/>
      <c r="N44" s="73"/>
      <c r="O44" s="73"/>
      <c r="P44" s="75"/>
      <c r="Q44" s="75"/>
      <c r="R44" s="73"/>
      <c r="S44" s="74"/>
      <c r="T44" s="74"/>
      <c r="U44" s="74"/>
      <c r="V44" s="74"/>
      <c r="W44" s="74"/>
      <c r="X44" s="73"/>
      <c r="Y44" s="73"/>
      <c r="Z44" s="73"/>
      <c r="AA44" s="73"/>
      <c r="AB44" s="73"/>
      <c r="AC44" s="74"/>
    </row>
    <row r="45" customFormat="false" ht="15.75" hidden="false" customHeight="true" outlineLevel="0" collapsed="false">
      <c r="B45" s="76"/>
      <c r="C45" s="2" t="s">
        <v>91</v>
      </c>
      <c r="D45" s="2"/>
      <c r="E45" s="77" t="s">
        <v>92</v>
      </c>
      <c r="F45" s="77"/>
      <c r="G45" s="77"/>
      <c r="H45" s="77"/>
      <c r="I45" s="76"/>
      <c r="J45" s="78"/>
      <c r="K45" s="76"/>
      <c r="L45" s="76"/>
      <c r="M45" s="79"/>
      <c r="N45" s="80" t="s">
        <v>93</v>
      </c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1"/>
      <c r="Z45" s="81"/>
      <c r="AA45" s="81"/>
      <c r="AB45" s="81"/>
      <c r="AC45" s="82"/>
    </row>
    <row r="46" customFormat="false" ht="15.75" hidden="false" customHeight="true" outlineLevel="0" collapsed="false">
      <c r="B46" s="76"/>
      <c r="C46" s="2" t="s">
        <v>94</v>
      </c>
      <c r="D46" s="2"/>
      <c r="E46" s="77" t="s">
        <v>95</v>
      </c>
      <c r="F46" s="77"/>
      <c r="G46" s="77"/>
      <c r="H46" s="77"/>
      <c r="I46" s="2"/>
      <c r="J46" s="78"/>
      <c r="K46" s="76"/>
      <c r="L46" s="76"/>
      <c r="M46" s="79"/>
      <c r="N46" s="83" t="s">
        <v>96</v>
      </c>
      <c r="O46" s="83"/>
      <c r="P46" s="84"/>
      <c r="Q46" s="84"/>
      <c r="R46" s="84"/>
      <c r="S46" s="85" t="s">
        <v>97</v>
      </c>
      <c r="T46" s="85"/>
      <c r="U46" s="85"/>
      <c r="V46" s="2"/>
      <c r="W46" s="73"/>
      <c r="X46" s="74"/>
      <c r="Y46" s="74"/>
      <c r="Z46" s="86"/>
      <c r="AA46" s="86"/>
      <c r="AB46" s="86"/>
      <c r="AC46" s="86"/>
    </row>
    <row r="47" customFormat="false" ht="15.75" hidden="false" customHeight="true" outlineLevel="0" collapsed="false">
      <c r="B47" s="5"/>
      <c r="C47" s="87" t="s">
        <v>98</v>
      </c>
      <c r="D47" s="2"/>
      <c r="E47" s="77" t="s">
        <v>99</v>
      </c>
      <c r="F47" s="77"/>
      <c r="G47" s="77"/>
      <c r="H47" s="77"/>
      <c r="I47" s="76"/>
      <c r="J47" s="78"/>
      <c r="K47" s="76"/>
      <c r="L47" s="76"/>
      <c r="M47" s="71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74"/>
      <c r="Y47" s="74"/>
      <c r="Z47" s="74"/>
      <c r="AA47" s="74"/>
      <c r="AB47" s="74"/>
      <c r="AC47" s="82"/>
    </row>
    <row r="48" customFormat="false" ht="15" hidden="false" customHeight="false" outlineLevel="0" collapsed="false">
      <c r="B48" s="2"/>
      <c r="C48" s="2"/>
      <c r="D48" s="2"/>
      <c r="E48" s="76"/>
      <c r="F48" s="2"/>
      <c r="G48" s="2"/>
      <c r="H48" s="2"/>
      <c r="I48" s="2"/>
      <c r="J48" s="78"/>
      <c r="K48" s="2"/>
      <c r="L48" s="2"/>
      <c r="M48" s="2"/>
      <c r="N48" s="2"/>
      <c r="O48" s="2"/>
      <c r="P48" s="3"/>
      <c r="Q48" s="3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customFormat="false" ht="15" hidden="false" customHeight="false" outlineLevel="0" collapsed="false">
      <c r="B49" s="2"/>
      <c r="C49" s="2"/>
      <c r="D49" s="2"/>
      <c r="E49" s="77"/>
      <c r="F49" s="77"/>
      <c r="G49" s="77"/>
      <c r="H49" s="77"/>
      <c r="I49" s="2"/>
      <c r="J49" s="78"/>
      <c r="K49" s="2"/>
      <c r="L49" s="2"/>
      <c r="M49" s="2"/>
      <c r="N49" s="2"/>
      <c r="O49" s="2"/>
      <c r="P49" s="3"/>
      <c r="Q49" s="3"/>
      <c r="R49" s="2"/>
      <c r="S49" s="2"/>
      <c r="T49" s="2"/>
      <c r="U49" s="2"/>
      <c r="V49" s="2"/>
      <c r="W49" s="80"/>
      <c r="X49" s="74"/>
      <c r="Y49" s="74"/>
      <c r="Z49" s="74"/>
      <c r="AA49" s="74"/>
      <c r="AB49" s="74"/>
      <c r="AC49" s="2"/>
    </row>
    <row r="52" customFormat="false" ht="15" hidden="false" customHeight="false" outlineLevel="0" collapsed="false">
      <c r="M52" s="88"/>
      <c r="N52" s="88"/>
      <c r="O52" s="88"/>
      <c r="P52" s="88"/>
      <c r="Q52" s="88"/>
      <c r="R52" s="88"/>
      <c r="S52" s="88"/>
      <c r="T52" s="88"/>
    </row>
  </sheetData>
  <mergeCells count="12">
    <mergeCell ref="B9:AC9"/>
    <mergeCell ref="E45:H45"/>
    <mergeCell ref="N45:X45"/>
    <mergeCell ref="E46:H46"/>
    <mergeCell ref="N46:O46"/>
    <mergeCell ref="P46:R46"/>
    <mergeCell ref="S46:U46"/>
    <mergeCell ref="Z46:AC46"/>
    <mergeCell ref="E47:H47"/>
    <mergeCell ref="N47:W47"/>
    <mergeCell ref="E49:H49"/>
    <mergeCell ref="M52:T52"/>
  </mergeCells>
  <printOptions headings="false" gridLines="false" gridLinesSet="true" horizontalCentered="false" verticalCentered="false"/>
  <pageMargins left="0.315277777777778" right="0" top="0.551388888888889" bottom="0" header="0.511805555555555" footer="0.511805555555555"/>
  <pageSetup paperSize="9" scale="5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AC55"/>
  <sheetViews>
    <sheetView showFormulas="false" showGridLines="true" showRowColHeaders="true" showZeros="true" rightToLeft="false" tabSelected="false" showOutlineSymbols="true" defaultGridColor="true" view="pageBreakPreview" topLeftCell="A7" colorId="64" zoomScale="90" zoomScaleNormal="77" zoomScalePageLayoutView="90" workbookViewId="0">
      <selection pane="topLeft" activeCell="A14" activeCellId="1" sqref="C40 A14"/>
    </sheetView>
  </sheetViews>
  <sheetFormatPr defaultColWidth="8.578125" defaultRowHeight="15" zeroHeight="false" outlineLevelRow="0" outlineLevelCol="0"/>
  <cols>
    <col collapsed="false" customWidth="true" hidden="false" outlineLevel="0" max="2" min="2" style="0" width="5.14"/>
    <col collapsed="false" customWidth="true" hidden="false" outlineLevel="0" max="3" min="3" style="0" width="23.15"/>
    <col collapsed="false" customWidth="true" hidden="false" outlineLevel="0" max="4" min="4" style="0" width="15.71"/>
    <col collapsed="false" customWidth="true" hidden="false" outlineLevel="0" max="6" min="6" style="0" width="6.28"/>
    <col collapsed="false" customWidth="true" hidden="false" outlineLevel="0" max="7" min="7" style="0" width="6.57"/>
    <col collapsed="false" customWidth="true" hidden="false" outlineLevel="0" max="9" min="9" style="0" width="7.29"/>
    <col collapsed="false" customWidth="true" hidden="false" outlineLevel="0" max="10" min="10" style="0" width="7.15"/>
    <col collapsed="false" customWidth="true" hidden="false" outlineLevel="0" max="11" min="11" style="89" width="6.15"/>
    <col collapsed="false" customWidth="true" hidden="false" outlineLevel="0" max="12" min="12" style="0" width="8.29"/>
    <col collapsed="false" customWidth="true" hidden="false" outlineLevel="0" max="13" min="13" style="0" width="9"/>
    <col collapsed="false" customWidth="true" hidden="false" outlineLevel="0" max="14" min="14" style="0" width="8.29"/>
    <col collapsed="false" customWidth="true" hidden="false" outlineLevel="0" max="15" min="15" style="0" width="7.57"/>
    <col collapsed="false" customWidth="true" hidden="false" outlineLevel="0" max="17" min="16" style="1" width="7.71"/>
    <col collapsed="false" customWidth="true" hidden="false" outlineLevel="0" max="18" min="18" style="0" width="7.42"/>
    <col collapsed="false" customWidth="true" hidden="false" outlineLevel="0" max="19" min="19" style="0" width="6.42"/>
    <col collapsed="false" customWidth="true" hidden="false" outlineLevel="0" max="20" min="20" style="0" width="7.15"/>
    <col collapsed="false" customWidth="true" hidden="false" outlineLevel="0" max="21" min="21" style="0" width="7.57"/>
    <col collapsed="false" customWidth="true" hidden="true" outlineLevel="0" max="22" min="22" style="0" width="6.71"/>
    <col collapsed="false" customWidth="true" hidden="false" outlineLevel="0" max="23" min="23" style="0" width="7"/>
    <col collapsed="false" customWidth="true" hidden="false" outlineLevel="0" max="24" min="24" style="0" width="7.29"/>
    <col collapsed="false" customWidth="true" hidden="true" outlineLevel="0" max="25" min="25" style="0" width="7.42"/>
  </cols>
  <sheetData>
    <row r="3" customFormat="false" ht="1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  <c r="K3" s="90"/>
      <c r="L3" s="2"/>
      <c r="M3" s="2"/>
      <c r="N3" s="2"/>
      <c r="O3" s="2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customFormat="false" ht="15" hidden="false" customHeight="false" outlineLevel="0" collapsed="false">
      <c r="B4" s="2"/>
      <c r="C4" s="4" t="s">
        <v>0</v>
      </c>
      <c r="D4" s="2"/>
      <c r="E4" s="2"/>
      <c r="F4" s="2"/>
      <c r="G4" s="2"/>
      <c r="H4" s="2"/>
      <c r="I4" s="2"/>
      <c r="J4" s="2"/>
      <c r="K4" s="90"/>
      <c r="L4" s="5"/>
      <c r="M4" s="5"/>
      <c r="N4" s="2"/>
      <c r="O4" s="2"/>
      <c r="P4" s="6"/>
      <c r="Q4" s="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7" t="s">
        <v>1</v>
      </c>
    </row>
    <row r="5" customFormat="false" ht="15" hidden="false" customHeight="false" outlineLevel="0" collapsed="false">
      <c r="B5" s="2"/>
      <c r="C5" s="4" t="s">
        <v>2</v>
      </c>
      <c r="D5" s="2"/>
      <c r="E5" s="2"/>
      <c r="F5" s="2"/>
      <c r="G5" s="2"/>
      <c r="H5" s="2"/>
      <c r="I5" s="2"/>
      <c r="J5" s="2" t="s">
        <v>3</v>
      </c>
      <c r="K5" s="90"/>
      <c r="L5" s="2"/>
      <c r="M5" s="5"/>
      <c r="N5" s="2" t="n">
        <v>3</v>
      </c>
      <c r="O5" s="2"/>
      <c r="P5" s="6"/>
      <c r="Q5" s="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7" t="s">
        <v>4</v>
      </c>
    </row>
    <row r="6" customFormat="false" ht="15" hidden="false" customHeight="false" outlineLevel="0" collapsed="false">
      <c r="B6" s="2"/>
      <c r="C6" s="4" t="s">
        <v>5</v>
      </c>
      <c r="D6" s="2"/>
      <c r="E6" s="8"/>
      <c r="F6" s="2"/>
      <c r="G6" s="2"/>
      <c r="H6" s="2"/>
      <c r="I6" s="2"/>
      <c r="J6" s="2" t="s">
        <v>6</v>
      </c>
      <c r="K6" s="90"/>
      <c r="L6" s="2"/>
      <c r="M6" s="5"/>
      <c r="N6" s="8" t="s">
        <v>7</v>
      </c>
      <c r="O6" s="8"/>
      <c r="P6" s="6"/>
      <c r="Q6" s="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7" t="s">
        <v>8</v>
      </c>
    </row>
    <row r="7" customFormat="false" ht="15" hidden="false" customHeight="false" outlineLevel="0" collapsed="false">
      <c r="B7" s="2"/>
      <c r="C7" s="4" t="s">
        <v>9</v>
      </c>
      <c r="D7" s="2"/>
      <c r="E7" s="2"/>
      <c r="F7" s="2"/>
      <c r="G7" s="2"/>
      <c r="H7" s="2"/>
      <c r="I7" s="2"/>
      <c r="J7" s="2" t="s">
        <v>10</v>
      </c>
      <c r="K7" s="90"/>
      <c r="L7" s="2"/>
      <c r="M7" s="2"/>
      <c r="N7" s="2" t="n">
        <v>61</v>
      </c>
      <c r="O7" s="2"/>
      <c r="P7" s="3"/>
      <c r="Q7" s="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7" t="s">
        <v>9</v>
      </c>
    </row>
    <row r="8" customFormat="false" ht="15" hidden="false" customHeight="false" outlineLevel="0" collapsed="false">
      <c r="B8" s="2"/>
      <c r="C8" s="2"/>
      <c r="D8" s="2"/>
      <c r="E8" s="2"/>
      <c r="F8" s="2"/>
      <c r="G8" s="2"/>
      <c r="H8" s="2"/>
      <c r="I8" s="2"/>
      <c r="J8" s="2"/>
      <c r="K8" s="90"/>
      <c r="L8" s="2"/>
      <c r="M8" s="2"/>
      <c r="N8" s="2"/>
      <c r="O8" s="2"/>
      <c r="P8" s="3"/>
      <c r="Q8" s="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9"/>
    </row>
    <row r="9" customFormat="false" ht="15" hidden="false" customHeight="false" outlineLevel="0" collapsed="false">
      <c r="B9" s="10" t="s">
        <v>100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5" hidden="false" customHeight="false" outlineLevel="0" collapsed="false">
      <c r="B10" s="2"/>
      <c r="C10" s="11" t="s">
        <v>12</v>
      </c>
      <c r="D10" s="12" t="n">
        <v>17697</v>
      </c>
      <c r="E10" s="2"/>
      <c r="F10" s="2"/>
      <c r="G10" s="2"/>
      <c r="H10" s="2"/>
      <c r="I10" s="2"/>
      <c r="J10" s="2"/>
      <c r="K10" s="90"/>
      <c r="L10" s="2"/>
      <c r="M10" s="2"/>
      <c r="N10" s="2"/>
      <c r="O10" s="2"/>
      <c r="P10" s="3"/>
      <c r="Q10" s="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customFormat="false" ht="51" hidden="false" customHeight="false" outlineLevel="0" collapsed="false">
      <c r="B11" s="13" t="s">
        <v>13</v>
      </c>
      <c r="C11" s="13" t="s">
        <v>14</v>
      </c>
      <c r="D11" s="13" t="s">
        <v>15</v>
      </c>
      <c r="E11" s="13" t="s">
        <v>16</v>
      </c>
      <c r="F11" s="13" t="s">
        <v>17</v>
      </c>
      <c r="G11" s="13" t="s">
        <v>18</v>
      </c>
      <c r="H11" s="13" t="s">
        <v>12</v>
      </c>
      <c r="I11" s="13" t="s">
        <v>19</v>
      </c>
      <c r="J11" s="13" t="s">
        <v>20</v>
      </c>
      <c r="K11" s="91" t="s">
        <v>21</v>
      </c>
      <c r="L11" s="13" t="s">
        <v>22</v>
      </c>
      <c r="M11" s="13" t="s">
        <v>23</v>
      </c>
      <c r="N11" s="14" t="n">
        <v>0.5</v>
      </c>
      <c r="O11" s="14" t="s">
        <v>24</v>
      </c>
      <c r="P11" s="13" t="s">
        <v>25</v>
      </c>
      <c r="Q11" s="13" t="s">
        <v>26</v>
      </c>
      <c r="R11" s="15" t="s">
        <v>27</v>
      </c>
      <c r="S11" s="16" t="s">
        <v>28</v>
      </c>
      <c r="T11" s="16" t="s">
        <v>29</v>
      </c>
      <c r="U11" s="16" t="s">
        <v>41</v>
      </c>
      <c r="V11" s="16" t="n">
        <v>0.35</v>
      </c>
      <c r="W11" s="16" t="s">
        <v>31</v>
      </c>
      <c r="X11" s="16" t="s">
        <v>32</v>
      </c>
      <c r="Y11" s="16" t="s">
        <v>33</v>
      </c>
      <c r="Z11" s="13" t="s">
        <v>34</v>
      </c>
      <c r="AA11" s="13" t="s">
        <v>35</v>
      </c>
      <c r="AB11" s="13" t="s">
        <v>36</v>
      </c>
      <c r="AC11" s="13" t="s">
        <v>37</v>
      </c>
    </row>
    <row r="12" customFormat="false" ht="18.75" hidden="false" customHeight="true" outlineLevel="0" collapsed="false">
      <c r="B12" s="17" t="n">
        <v>1</v>
      </c>
      <c r="C12" s="18" t="s">
        <v>101</v>
      </c>
      <c r="D12" s="18" t="s">
        <v>39</v>
      </c>
      <c r="E12" s="19" t="s">
        <v>40</v>
      </c>
      <c r="F12" s="20" t="n">
        <v>10.05</v>
      </c>
      <c r="G12" s="17" t="s">
        <v>41</v>
      </c>
      <c r="H12" s="17" t="n">
        <v>17697</v>
      </c>
      <c r="I12" s="21" t="s">
        <v>42</v>
      </c>
      <c r="J12" s="22" t="n">
        <v>5.03</v>
      </c>
      <c r="K12" s="51" t="n">
        <v>1</v>
      </c>
      <c r="L12" s="23" t="n">
        <f aca="false">H12*J12</f>
        <v>89015.91</v>
      </c>
      <c r="M12" s="23" t="n">
        <f aca="false">K12*L12</f>
        <v>89015.91</v>
      </c>
      <c r="N12" s="23" t="n">
        <f aca="false">M12*50/100</f>
        <v>44507.955</v>
      </c>
      <c r="O12" s="23" t="n">
        <f aca="false">(M12+N12)*25%</f>
        <v>33380.96625</v>
      </c>
      <c r="P12" s="23" t="n">
        <f aca="false">SUM(M12+N12+O12)*10%</f>
        <v>16690.483125</v>
      </c>
      <c r="Q12" s="23"/>
      <c r="R12" s="23"/>
      <c r="S12" s="24"/>
      <c r="T12" s="24"/>
      <c r="U12" s="24"/>
      <c r="V12" s="24"/>
      <c r="W12" s="24"/>
      <c r="X12" s="24"/>
      <c r="Y12" s="24"/>
      <c r="Z12" s="24" t="n">
        <f aca="false">M12+N12+O12+P12+R12+S12+T12+U12+V12+W12+X12+Y12+Q12</f>
        <v>183595.314375</v>
      </c>
      <c r="AA12" s="24" t="n">
        <f aca="false">Z12-N12-O12-P12</f>
        <v>89015.91</v>
      </c>
      <c r="AB12" s="24" t="n">
        <f aca="false">Z12-AA12</f>
        <v>94579.404375</v>
      </c>
      <c r="AC12" s="23" t="n">
        <f aca="false">Z12*12</f>
        <v>2203143.7725</v>
      </c>
    </row>
    <row r="13" customFormat="false" ht="18" hidden="false" customHeight="true" outlineLevel="0" collapsed="false">
      <c r="B13" s="17" t="n">
        <v>2</v>
      </c>
      <c r="C13" s="18" t="s">
        <v>102</v>
      </c>
      <c r="D13" s="18" t="s">
        <v>43</v>
      </c>
      <c r="E13" s="19" t="s">
        <v>40</v>
      </c>
      <c r="F13" s="20" t="n">
        <v>34.01</v>
      </c>
      <c r="G13" s="17" t="s">
        <v>47</v>
      </c>
      <c r="H13" s="17" t="n">
        <v>17697</v>
      </c>
      <c r="I13" s="21" t="s">
        <v>45</v>
      </c>
      <c r="J13" s="25" t="n">
        <v>5.39</v>
      </c>
      <c r="K13" s="51" t="n">
        <v>1</v>
      </c>
      <c r="L13" s="23" t="n">
        <f aca="false">H13*J13</f>
        <v>95386.83</v>
      </c>
      <c r="M13" s="23" t="n">
        <f aca="false">K13*L13</f>
        <v>95386.83</v>
      </c>
      <c r="N13" s="23" t="n">
        <f aca="false">M13*50/100</f>
        <v>47693.415</v>
      </c>
      <c r="O13" s="23" t="n">
        <f aca="false">(M13+N13)*25%</f>
        <v>35770.06125</v>
      </c>
      <c r="P13" s="23" t="n">
        <f aca="false">SUM(M13+N13+O13)*10%</f>
        <v>17885.030625</v>
      </c>
      <c r="Q13" s="23" t="n">
        <f aca="false">(M13+N13+O13)*50%</f>
        <v>89425.153125</v>
      </c>
      <c r="R13" s="23"/>
      <c r="S13" s="24"/>
      <c r="T13" s="24"/>
      <c r="U13" s="24"/>
      <c r="V13" s="24"/>
      <c r="W13" s="24"/>
      <c r="X13" s="24"/>
      <c r="Y13" s="24"/>
      <c r="Z13" s="24" t="n">
        <f aca="false">M13+N13+O13+P13+R13+S13+T13+U13+V13+W13+X13+Y13+Q13</f>
        <v>286160.49</v>
      </c>
      <c r="AA13" s="24" t="n">
        <f aca="false">Z13-N13-O13-P13</f>
        <v>184811.983125</v>
      </c>
      <c r="AB13" s="24" t="n">
        <f aca="false">Z13-AA13</f>
        <v>101348.506875</v>
      </c>
      <c r="AC13" s="23" t="n">
        <f aca="false">Z13*12</f>
        <v>3433925.88</v>
      </c>
    </row>
    <row r="14" customFormat="false" ht="18" hidden="false" customHeight="true" outlineLevel="0" collapsed="false">
      <c r="B14" s="17"/>
      <c r="C14" s="18"/>
      <c r="D14" s="18"/>
      <c r="E14" s="19"/>
      <c r="F14" s="20"/>
      <c r="G14" s="17"/>
      <c r="H14" s="17"/>
      <c r="I14" s="21"/>
      <c r="J14" s="25"/>
      <c r="K14" s="51"/>
      <c r="L14" s="23"/>
      <c r="M14" s="23"/>
      <c r="N14" s="23"/>
      <c r="O14" s="23"/>
      <c r="P14" s="23"/>
      <c r="Q14" s="23"/>
      <c r="R14" s="23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3"/>
    </row>
    <row r="15" customFormat="false" ht="24.75" hidden="false" customHeight="true" outlineLevel="0" collapsed="false">
      <c r="B15" s="17" t="n">
        <v>3</v>
      </c>
      <c r="C15" s="18" t="s">
        <v>103</v>
      </c>
      <c r="D15" s="18" t="s">
        <v>46</v>
      </c>
      <c r="E15" s="19" t="s">
        <v>40</v>
      </c>
      <c r="F15" s="20" t="n">
        <v>38.11</v>
      </c>
      <c r="G15" s="17" t="s">
        <v>104</v>
      </c>
      <c r="H15" s="17" t="n">
        <v>17697</v>
      </c>
      <c r="I15" s="21" t="s">
        <v>45</v>
      </c>
      <c r="J15" s="20" t="n">
        <v>5.39</v>
      </c>
      <c r="K15" s="51" t="n">
        <v>0.5</v>
      </c>
      <c r="L15" s="23" t="n">
        <f aca="false">H15*J15</f>
        <v>95386.83</v>
      </c>
      <c r="M15" s="23" t="n">
        <f aca="false">K15*L15</f>
        <v>47693.415</v>
      </c>
      <c r="N15" s="23" t="n">
        <f aca="false">M15*50/100</f>
        <v>23846.7075</v>
      </c>
      <c r="O15" s="23" t="n">
        <f aca="false">(M15+N15)*25%</f>
        <v>17885.030625</v>
      </c>
      <c r="P15" s="23" t="n">
        <f aca="false">SUM(M15+N15+O15)*10%</f>
        <v>8942.5153125</v>
      </c>
      <c r="Q15" s="23"/>
      <c r="R15" s="23"/>
      <c r="S15" s="24"/>
      <c r="T15" s="24"/>
      <c r="U15" s="24"/>
      <c r="V15" s="24"/>
      <c r="W15" s="24"/>
      <c r="X15" s="24"/>
      <c r="Y15" s="24"/>
      <c r="Z15" s="24" t="n">
        <f aca="false">M15+N15+O15+P15+R15+S15+T15+U15+V15+W15+X15+Y15+Q15</f>
        <v>98367.6684375</v>
      </c>
      <c r="AA15" s="24" t="n">
        <f aca="false">Z15-N15-O15-P15</f>
        <v>47693.415</v>
      </c>
      <c r="AB15" s="24" t="n">
        <f aca="false">Z15-AA15</f>
        <v>50674.2534375</v>
      </c>
      <c r="AC15" s="23" t="n">
        <f aca="false">Z15*12</f>
        <v>1180412.02125</v>
      </c>
    </row>
    <row r="16" customFormat="false" ht="18" hidden="false" customHeight="true" outlineLevel="0" collapsed="false">
      <c r="B16" s="17" t="n">
        <v>4</v>
      </c>
      <c r="C16" s="18" t="s">
        <v>105</v>
      </c>
      <c r="D16" s="18" t="s">
        <v>46</v>
      </c>
      <c r="E16" s="92" t="s">
        <v>40</v>
      </c>
      <c r="F16" s="20" t="n">
        <v>21.04</v>
      </c>
      <c r="G16" s="17" t="s">
        <v>47</v>
      </c>
      <c r="H16" s="17" t="n">
        <v>17697</v>
      </c>
      <c r="I16" s="21" t="s">
        <v>45</v>
      </c>
      <c r="J16" s="20" t="n">
        <v>5.24</v>
      </c>
      <c r="K16" s="51" t="n">
        <v>0.5</v>
      </c>
      <c r="L16" s="23" t="n">
        <f aca="false">H16*J16</f>
        <v>92732.28</v>
      </c>
      <c r="M16" s="23" t="n">
        <f aca="false">K16*L16</f>
        <v>46366.14</v>
      </c>
      <c r="N16" s="23" t="n">
        <f aca="false">M16*50/100</f>
        <v>23183.07</v>
      </c>
      <c r="O16" s="23" t="n">
        <f aca="false">(M16+N16)*25%</f>
        <v>17387.3025</v>
      </c>
      <c r="P16" s="23" t="n">
        <f aca="false">SUM(M16+N16+O16)*10%</f>
        <v>8693.65125</v>
      </c>
      <c r="Q16" s="23"/>
      <c r="R16" s="23"/>
      <c r="S16" s="24"/>
      <c r="T16" s="24"/>
      <c r="U16" s="24"/>
      <c r="V16" s="24"/>
      <c r="W16" s="24"/>
      <c r="X16" s="24"/>
      <c r="Y16" s="24"/>
      <c r="Z16" s="24" t="n">
        <f aca="false">M16+N16+O16+P16+R16+S16+T16+U16+V16+W16+X16+Y16+Q16</f>
        <v>95630.16375</v>
      </c>
      <c r="AA16" s="24" t="n">
        <f aca="false">Z16-N16-O16-P16</f>
        <v>46366.14</v>
      </c>
      <c r="AB16" s="24" t="n">
        <f aca="false">Z16-AA16</f>
        <v>49264.02375</v>
      </c>
      <c r="AC16" s="23" t="n">
        <f aca="false">Z16*12</f>
        <v>1147561.965</v>
      </c>
    </row>
    <row r="17" customFormat="false" ht="20.25" hidden="false" customHeight="true" outlineLevel="0" collapsed="false">
      <c r="B17" s="17" t="n">
        <v>5</v>
      </c>
      <c r="C17" s="93" t="s">
        <v>106</v>
      </c>
      <c r="D17" s="18" t="s">
        <v>49</v>
      </c>
      <c r="E17" s="19" t="s">
        <v>40</v>
      </c>
      <c r="F17" s="20" t="n">
        <v>9.01</v>
      </c>
      <c r="G17" s="17" t="s">
        <v>41</v>
      </c>
      <c r="H17" s="17" t="n">
        <v>17697</v>
      </c>
      <c r="I17" s="21" t="s">
        <v>107</v>
      </c>
      <c r="J17" s="20" t="n">
        <v>4.74</v>
      </c>
      <c r="K17" s="51"/>
      <c r="L17" s="23" t="n">
        <f aca="false">H17*J17</f>
        <v>83883.78</v>
      </c>
      <c r="M17" s="23" t="n">
        <f aca="false">K17*L17</f>
        <v>0</v>
      </c>
      <c r="N17" s="23" t="n">
        <f aca="false">M17*50/100</f>
        <v>0</v>
      </c>
      <c r="O17" s="23" t="n">
        <f aca="false">(M17+N17)*25%</f>
        <v>0</v>
      </c>
      <c r="P17" s="23" t="n">
        <f aca="false">SUM(M17+N17+O17)*10%</f>
        <v>0</v>
      </c>
      <c r="Q17" s="23"/>
      <c r="R17" s="23"/>
      <c r="S17" s="24"/>
      <c r="T17" s="24"/>
      <c r="U17" s="24" t="n">
        <f aca="false">(M17+N17+O17)*35%</f>
        <v>0</v>
      </c>
      <c r="V17" s="24"/>
      <c r="W17" s="24"/>
      <c r="X17" s="24"/>
      <c r="Y17" s="24"/>
      <c r="Z17" s="24" t="n">
        <f aca="false">M17+N17+O17+P17+R17+S17+T17+U17+V17+W17+X17+Y17+Q17</f>
        <v>0</v>
      </c>
      <c r="AA17" s="24" t="n">
        <f aca="false">Z17-N17-O17-P17</f>
        <v>0</v>
      </c>
      <c r="AB17" s="24" t="n">
        <f aca="false">Z17-AA17</f>
        <v>0</v>
      </c>
      <c r="AC17" s="23" t="n">
        <f aca="false">Z17*12</f>
        <v>0</v>
      </c>
    </row>
    <row r="18" customFormat="false" ht="19.5" hidden="false" customHeight="true" outlineLevel="0" collapsed="false">
      <c r="B18" s="17" t="n">
        <v>12</v>
      </c>
      <c r="C18" s="94" t="s">
        <v>108</v>
      </c>
      <c r="D18" s="18" t="s">
        <v>49</v>
      </c>
      <c r="E18" s="19" t="s">
        <v>40</v>
      </c>
      <c r="F18" s="20" t="n">
        <v>8.05</v>
      </c>
      <c r="G18" s="17" t="n">
        <v>2</v>
      </c>
      <c r="H18" s="17" t="n">
        <v>17697</v>
      </c>
      <c r="I18" s="21" t="s">
        <v>61</v>
      </c>
      <c r="J18" s="20" t="n">
        <v>4.33</v>
      </c>
      <c r="K18" s="51" t="n">
        <v>0.5</v>
      </c>
      <c r="L18" s="23" t="n">
        <f aca="false">H18*J18</f>
        <v>76628.01</v>
      </c>
      <c r="M18" s="23" t="n">
        <f aca="false">K18*L18</f>
        <v>38314.005</v>
      </c>
      <c r="N18" s="23" t="n">
        <f aca="false">M18*50/100</f>
        <v>19157.0025</v>
      </c>
      <c r="O18" s="23" t="n">
        <f aca="false">(M18+N18)*25%</f>
        <v>14367.751875</v>
      </c>
      <c r="P18" s="23" t="n">
        <f aca="false">SUM(M18+N18+O18)*10%</f>
        <v>7183.8759375</v>
      </c>
      <c r="Q18" s="23"/>
      <c r="R18" s="34"/>
      <c r="S18" s="35"/>
      <c r="T18" s="35"/>
      <c r="U18" s="35"/>
      <c r="V18" s="35"/>
      <c r="W18" s="35"/>
      <c r="X18" s="35"/>
      <c r="Y18" s="35"/>
      <c r="Z18" s="24" t="n">
        <f aca="false">M18+N18+O18+P18+R18+S18+T18+U18+V18+W18+X18+Y18+Q18</f>
        <v>79022.6353125</v>
      </c>
      <c r="AA18" s="24" t="n">
        <f aca="false">Z18-N18-O18-P18</f>
        <v>38314.005</v>
      </c>
      <c r="AB18" s="24" t="n">
        <f aca="false">Z18-AA18</f>
        <v>40708.6303125</v>
      </c>
      <c r="AC18" s="23" t="n">
        <f aca="false">Z18*12</f>
        <v>948271.62375</v>
      </c>
    </row>
    <row r="19" customFormat="false" ht="19.5" hidden="false" customHeight="true" outlineLevel="0" collapsed="false">
      <c r="B19" s="17" t="n">
        <v>12</v>
      </c>
      <c r="C19" s="18" t="s">
        <v>109</v>
      </c>
      <c r="D19" s="18" t="s">
        <v>49</v>
      </c>
      <c r="E19" s="19" t="s">
        <v>40</v>
      </c>
      <c r="F19" s="20" t="n">
        <v>9.01</v>
      </c>
      <c r="G19" s="17" t="n">
        <v>2</v>
      </c>
      <c r="H19" s="17" t="n">
        <v>17697</v>
      </c>
      <c r="I19" s="21" t="s">
        <v>61</v>
      </c>
      <c r="J19" s="20" t="n">
        <v>4.33</v>
      </c>
      <c r="K19" s="51" t="n">
        <v>0.5</v>
      </c>
      <c r="L19" s="23" t="n">
        <f aca="false">H19*J19</f>
        <v>76628.01</v>
      </c>
      <c r="M19" s="23" t="n">
        <f aca="false">K19*L19</f>
        <v>38314.005</v>
      </c>
      <c r="N19" s="23" t="n">
        <f aca="false">M19*50/100</f>
        <v>19157.0025</v>
      </c>
      <c r="O19" s="23" t="n">
        <f aca="false">(M19+N19)*25%</f>
        <v>14367.751875</v>
      </c>
      <c r="P19" s="23" t="n">
        <f aca="false">SUM(M19+N19+O19)*10%</f>
        <v>7183.8759375</v>
      </c>
      <c r="Q19" s="23"/>
      <c r="R19" s="34"/>
      <c r="S19" s="35"/>
      <c r="T19" s="35"/>
      <c r="U19" s="35"/>
      <c r="V19" s="35"/>
      <c r="W19" s="35"/>
      <c r="X19" s="35"/>
      <c r="Y19" s="35"/>
      <c r="Z19" s="24" t="n">
        <f aca="false">M19+N19+O19+P19+R19+S19+T19+U19+V19+W19+X19+Y19+Q19</f>
        <v>79022.6353125</v>
      </c>
      <c r="AA19" s="24" t="n">
        <f aca="false">Z19-N19-O19-P19</f>
        <v>38314.005</v>
      </c>
      <c r="AB19" s="24" t="n">
        <f aca="false">Z19-AA19</f>
        <v>40708.6303125</v>
      </c>
      <c r="AC19" s="23" t="n">
        <f aca="false">Z19*12</f>
        <v>948271.62375</v>
      </c>
    </row>
    <row r="20" customFormat="false" ht="15.75" hidden="false" customHeight="true" outlineLevel="0" collapsed="false">
      <c r="B20" s="17" t="n">
        <v>6</v>
      </c>
      <c r="C20" s="18" t="s">
        <v>110</v>
      </c>
      <c r="D20" s="18" t="s">
        <v>51</v>
      </c>
      <c r="E20" s="19" t="s">
        <v>40</v>
      </c>
      <c r="F20" s="20" t="n">
        <v>32.11</v>
      </c>
      <c r="G20" s="17" t="s">
        <v>52</v>
      </c>
      <c r="H20" s="17" t="n">
        <v>17697</v>
      </c>
      <c r="I20" s="21" t="s">
        <v>53</v>
      </c>
      <c r="J20" s="19" t="n">
        <v>4.19</v>
      </c>
      <c r="K20" s="51" t="n">
        <v>0.5</v>
      </c>
      <c r="L20" s="23" t="n">
        <f aca="false">H20*J20</f>
        <v>74150.43</v>
      </c>
      <c r="M20" s="23" t="n">
        <f aca="false">K20*L20</f>
        <v>37075.215</v>
      </c>
      <c r="N20" s="23" t="n">
        <f aca="false">M20*50/100</f>
        <v>18537.6075</v>
      </c>
      <c r="O20" s="23" t="n">
        <f aca="false">(M20+N20)*25%</f>
        <v>13903.205625</v>
      </c>
      <c r="P20" s="23" t="n">
        <f aca="false">SUM(M20+N20+O20)*10%</f>
        <v>6951.6028125</v>
      </c>
      <c r="Q20" s="23"/>
      <c r="R20" s="23"/>
      <c r="S20" s="24"/>
      <c r="T20" s="24"/>
      <c r="U20" s="24"/>
      <c r="V20" s="24"/>
      <c r="W20" s="24"/>
      <c r="X20" s="24"/>
      <c r="Y20" s="24"/>
      <c r="Z20" s="24" t="n">
        <f aca="false">M20+N20+O20+P20+R20+S20+T20+U20+V20+W20+X20+Y20+Q20</f>
        <v>76467.6309375</v>
      </c>
      <c r="AA20" s="24" t="n">
        <f aca="false">Z20-N20-O20-P20</f>
        <v>37075.215</v>
      </c>
      <c r="AB20" s="24" t="n">
        <f aca="false">Z20-AA20</f>
        <v>39392.4159375</v>
      </c>
      <c r="AC20" s="23" t="n">
        <f aca="false">Z20*12</f>
        <v>917611.57125</v>
      </c>
    </row>
    <row r="21" customFormat="false" ht="19.5" hidden="false" customHeight="true" outlineLevel="0" collapsed="false">
      <c r="B21" s="17" t="n">
        <v>7</v>
      </c>
      <c r="C21" s="18" t="s">
        <v>111</v>
      </c>
      <c r="D21" s="18" t="s">
        <v>54</v>
      </c>
      <c r="E21" s="19" t="s">
        <v>40</v>
      </c>
      <c r="F21" s="20" t="n">
        <v>10.09</v>
      </c>
      <c r="G21" s="17" t="s">
        <v>52</v>
      </c>
      <c r="H21" s="17" t="n">
        <v>17697</v>
      </c>
      <c r="I21" s="21" t="s">
        <v>55</v>
      </c>
      <c r="J21" s="19" t="n">
        <v>4.46</v>
      </c>
      <c r="K21" s="51" t="n">
        <v>0.5</v>
      </c>
      <c r="L21" s="23" t="n">
        <f aca="false">H21*J21</f>
        <v>78928.62</v>
      </c>
      <c r="M21" s="23" t="n">
        <f aca="false">K21*L21</f>
        <v>39464.31</v>
      </c>
      <c r="N21" s="23"/>
      <c r="O21" s="23" t="n">
        <f aca="false">(M21+N21)*25%</f>
        <v>9866.0775</v>
      </c>
      <c r="P21" s="23" t="n">
        <f aca="false">SUM(M21+N21+O21)*10%</f>
        <v>4933.03875</v>
      </c>
      <c r="Q21" s="23"/>
      <c r="R21" s="23"/>
      <c r="S21" s="24"/>
      <c r="T21" s="24"/>
      <c r="U21" s="24"/>
      <c r="V21" s="24"/>
      <c r="W21" s="24"/>
      <c r="X21" s="24" t="n">
        <f aca="false">D10*30%*K21</f>
        <v>2654.55</v>
      </c>
      <c r="Y21" s="24"/>
      <c r="Z21" s="24" t="n">
        <f aca="false">M21+N21+O21+P21+R21+S21+T21+U21+V21+W21+X21+Y21+Q21</f>
        <v>56917.97625</v>
      </c>
      <c r="AA21" s="24" t="n">
        <f aca="false">Z21-N21-O21-P21</f>
        <v>42118.86</v>
      </c>
      <c r="AB21" s="24" t="n">
        <f aca="false">Z21-AA21</f>
        <v>14799.11625</v>
      </c>
      <c r="AC21" s="23" t="n">
        <f aca="false">Z21*12</f>
        <v>683015.715</v>
      </c>
    </row>
    <row r="22" customFormat="false" ht="17.25" hidden="false" customHeight="true" outlineLevel="0" collapsed="false">
      <c r="B22" s="17" t="n">
        <v>9</v>
      </c>
      <c r="C22" s="18" t="s">
        <v>112</v>
      </c>
      <c r="D22" s="18" t="s">
        <v>113</v>
      </c>
      <c r="E22" s="19" t="s">
        <v>40</v>
      </c>
      <c r="F22" s="20" t="n">
        <v>15.01</v>
      </c>
      <c r="G22" s="17" t="s">
        <v>41</v>
      </c>
      <c r="H22" s="17" t="n">
        <v>17697</v>
      </c>
      <c r="I22" s="21" t="s">
        <v>50</v>
      </c>
      <c r="J22" s="19" t="n">
        <v>4.95</v>
      </c>
      <c r="K22" s="51" t="n">
        <v>1</v>
      </c>
      <c r="L22" s="23" t="n">
        <f aca="false">H22*J22</f>
        <v>87600.15</v>
      </c>
      <c r="M22" s="23" t="n">
        <f aca="false">K22*L22</f>
        <v>87600.15</v>
      </c>
      <c r="N22" s="23" t="n">
        <f aca="false">M22*50/100</f>
        <v>43800.075</v>
      </c>
      <c r="O22" s="23" t="n">
        <f aca="false">(M22+N22)*25%</f>
        <v>32850.05625</v>
      </c>
      <c r="P22" s="23" t="n">
        <f aca="false">SUM(M22+N22+O22)*10%</f>
        <v>16425.028125</v>
      </c>
      <c r="Q22" s="23"/>
      <c r="R22" s="23"/>
      <c r="S22" s="24"/>
      <c r="T22" s="24"/>
      <c r="U22" s="24" t="n">
        <f aca="false">(M22+N22+O22)*35%</f>
        <v>57487.5984375</v>
      </c>
      <c r="V22" s="24"/>
      <c r="W22" s="24"/>
      <c r="X22" s="24"/>
      <c r="Y22" s="24"/>
      <c r="Z22" s="24" t="n">
        <f aca="false">M22+N22+O22+P22+R22+S22+T22+U22+V22+W22+X22+Y22+Q22</f>
        <v>238162.9078125</v>
      </c>
      <c r="AA22" s="24" t="n">
        <f aca="false">Z22-N22-O22-P22</f>
        <v>145087.7484375</v>
      </c>
      <c r="AB22" s="24" t="n">
        <f aca="false">Z22-AA22</f>
        <v>93075.159375</v>
      </c>
      <c r="AC22" s="23" t="n">
        <f aca="false">Z22*12</f>
        <v>2857954.89375</v>
      </c>
    </row>
    <row r="23" customFormat="false" ht="21.75" hidden="false" customHeight="true" outlineLevel="0" collapsed="false">
      <c r="B23" s="17" t="n">
        <v>10</v>
      </c>
      <c r="C23" s="18" t="s">
        <v>114</v>
      </c>
      <c r="D23" s="18" t="s">
        <v>57</v>
      </c>
      <c r="E23" s="19" t="s">
        <v>58</v>
      </c>
      <c r="F23" s="20" t="n">
        <v>14</v>
      </c>
      <c r="G23" s="17" t="s">
        <v>52</v>
      </c>
      <c r="H23" s="17" t="n">
        <v>17697</v>
      </c>
      <c r="I23" s="21" t="s">
        <v>59</v>
      </c>
      <c r="J23" s="20" t="n">
        <v>3.61</v>
      </c>
      <c r="K23" s="51" t="n">
        <v>0.5</v>
      </c>
      <c r="L23" s="23" t="n">
        <f aca="false">H23*J23</f>
        <v>63886.17</v>
      </c>
      <c r="M23" s="23" t="n">
        <f aca="false">K23*L23</f>
        <v>31943.085</v>
      </c>
      <c r="N23" s="23" t="n">
        <f aca="false">M23*50/100</f>
        <v>15971.5425</v>
      </c>
      <c r="O23" s="23" t="n">
        <f aca="false">(M23+N23)*25%</f>
        <v>11978.656875</v>
      </c>
      <c r="P23" s="23" t="n">
        <f aca="false">SUM(M23+N23+O23)*10%</f>
        <v>5989.3284375</v>
      </c>
      <c r="Q23" s="23"/>
      <c r="R23" s="34"/>
      <c r="S23" s="35"/>
      <c r="T23" s="35"/>
      <c r="U23" s="35"/>
      <c r="V23" s="35"/>
      <c r="W23" s="35"/>
      <c r="X23" s="35"/>
      <c r="Y23" s="24"/>
      <c r="Z23" s="24" t="n">
        <f aca="false">M23+N23+O23+P23+R23+S23+T23+U23+V23+W23+X23+Y23+Q23</f>
        <v>65882.6128125</v>
      </c>
      <c r="AA23" s="24" t="n">
        <f aca="false">Z23-N23-O23-P23</f>
        <v>31943.085</v>
      </c>
      <c r="AB23" s="24" t="n">
        <f aca="false">Z23-AA23</f>
        <v>33939.5278125</v>
      </c>
      <c r="AC23" s="23" t="n">
        <f aca="false">Z23*12</f>
        <v>790591.35375</v>
      </c>
    </row>
    <row r="24" customFormat="false" ht="17.25" hidden="false" customHeight="true" outlineLevel="0" collapsed="false">
      <c r="B24" s="17" t="n">
        <v>11</v>
      </c>
      <c r="C24" s="18" t="s">
        <v>115</v>
      </c>
      <c r="D24" s="18" t="s">
        <v>60</v>
      </c>
      <c r="E24" s="19" t="s">
        <v>40</v>
      </c>
      <c r="F24" s="20" t="n">
        <v>41.01</v>
      </c>
      <c r="G24" s="17" t="s">
        <v>52</v>
      </c>
      <c r="H24" s="17" t="n">
        <v>17697</v>
      </c>
      <c r="I24" s="21" t="s">
        <v>61</v>
      </c>
      <c r="J24" s="20" t="n">
        <v>4.73</v>
      </c>
      <c r="K24" s="51" t="n">
        <v>0.5</v>
      </c>
      <c r="L24" s="23" t="n">
        <f aca="false">H24*J24</f>
        <v>83706.81</v>
      </c>
      <c r="M24" s="23" t="n">
        <f aca="false">K24*L24</f>
        <v>41853.405</v>
      </c>
      <c r="N24" s="23" t="n">
        <f aca="false">M24*50/100</f>
        <v>20926.7025</v>
      </c>
      <c r="O24" s="23" t="n">
        <f aca="false">(M24+N24)*25%</f>
        <v>15695.026875</v>
      </c>
      <c r="P24" s="23" t="n">
        <f aca="false">SUM(M24+N24+O24)*10%</f>
        <v>7847.5134375</v>
      </c>
      <c r="Q24" s="23"/>
      <c r="R24" s="23"/>
      <c r="S24" s="24"/>
      <c r="T24" s="24"/>
      <c r="U24" s="24"/>
      <c r="V24" s="24"/>
      <c r="W24" s="24"/>
      <c r="X24" s="24"/>
      <c r="Y24" s="24"/>
      <c r="Z24" s="24" t="n">
        <f aca="false">M24+N24+O24+P24+R24+S24+T24+U24+V24+W24+X24+Y24+Q24</f>
        <v>86322.6478125</v>
      </c>
      <c r="AA24" s="24" t="n">
        <f aca="false">Z24-N24-O24-P24</f>
        <v>41853.405</v>
      </c>
      <c r="AB24" s="24" t="n">
        <f aca="false">Z24-AA24</f>
        <v>44469.2428125</v>
      </c>
      <c r="AC24" s="23" t="n">
        <f aca="false">Z24*12</f>
        <v>1035871.77375</v>
      </c>
    </row>
    <row r="25" customFormat="false" ht="19.5" hidden="false" customHeight="true" outlineLevel="0" collapsed="false">
      <c r="B25" s="17" t="n">
        <v>12</v>
      </c>
      <c r="C25" s="94" t="s">
        <v>108</v>
      </c>
      <c r="D25" s="18" t="s">
        <v>62</v>
      </c>
      <c r="E25" s="19" t="s">
        <v>40</v>
      </c>
      <c r="F25" s="20" t="n">
        <v>38.03</v>
      </c>
      <c r="G25" s="17" t="s">
        <v>52</v>
      </c>
      <c r="H25" s="17" t="n">
        <v>17697</v>
      </c>
      <c r="I25" s="21" t="s">
        <v>61</v>
      </c>
      <c r="J25" s="20" t="n">
        <v>4.73</v>
      </c>
      <c r="K25" s="51" t="n">
        <v>0.5</v>
      </c>
      <c r="L25" s="23" t="n">
        <f aca="false">H25*J25</f>
        <v>83706.81</v>
      </c>
      <c r="M25" s="23" t="n">
        <f aca="false">K25*L25</f>
        <v>41853.405</v>
      </c>
      <c r="N25" s="23" t="n">
        <f aca="false">M25*50/100</f>
        <v>20926.7025</v>
      </c>
      <c r="O25" s="23" t="n">
        <f aca="false">(M25+N25)*25%</f>
        <v>15695.026875</v>
      </c>
      <c r="P25" s="23" t="n">
        <f aca="false">SUM(M25+N25+O25)*10%</f>
        <v>7847.5134375</v>
      </c>
      <c r="Q25" s="23"/>
      <c r="R25" s="34"/>
      <c r="S25" s="35"/>
      <c r="T25" s="35"/>
      <c r="U25" s="35"/>
      <c r="V25" s="35"/>
      <c r="W25" s="35"/>
      <c r="X25" s="35"/>
      <c r="Y25" s="35"/>
      <c r="Z25" s="24" t="n">
        <f aca="false">M25+N25+O25+P25+R25+S25+T25+U25+V25+W25+X25+Y25+Q25</f>
        <v>86322.6478125</v>
      </c>
      <c r="AA25" s="24" t="n">
        <f aca="false">Z25-N25-O25-P25</f>
        <v>41853.405</v>
      </c>
      <c r="AB25" s="24" t="n">
        <f aca="false">Z25-AA25</f>
        <v>44469.2428125</v>
      </c>
      <c r="AC25" s="23" t="n">
        <f aca="false">Z25*12</f>
        <v>1035871.77375</v>
      </c>
    </row>
    <row r="26" customFormat="false" ht="15" hidden="false" customHeight="false" outlineLevel="0" collapsed="false">
      <c r="B26" s="17" t="n">
        <v>13</v>
      </c>
      <c r="C26" s="18" t="s">
        <v>116</v>
      </c>
      <c r="D26" s="18" t="s">
        <v>63</v>
      </c>
      <c r="E26" s="19" t="s">
        <v>40</v>
      </c>
      <c r="F26" s="20" t="n">
        <v>9.09</v>
      </c>
      <c r="G26" s="17" t="s">
        <v>52</v>
      </c>
      <c r="H26" s="17" t="n">
        <v>17697</v>
      </c>
      <c r="I26" s="21" t="s">
        <v>61</v>
      </c>
      <c r="J26" s="20" t="n">
        <v>4.33</v>
      </c>
      <c r="K26" s="51" t="n">
        <v>0.5</v>
      </c>
      <c r="L26" s="23" t="n">
        <f aca="false">H26*J26</f>
        <v>76628.01</v>
      </c>
      <c r="M26" s="23" t="n">
        <f aca="false">K26*L26</f>
        <v>38314.005</v>
      </c>
      <c r="N26" s="23" t="n">
        <f aca="false">M26*50/100</f>
        <v>19157.0025</v>
      </c>
      <c r="O26" s="23" t="n">
        <f aca="false">(M26+N26)*25%</f>
        <v>14367.751875</v>
      </c>
      <c r="P26" s="23" t="n">
        <f aca="false">SUM(M26+N26+O26)*10%</f>
        <v>7183.8759375</v>
      </c>
      <c r="Q26" s="23"/>
      <c r="R26" s="34"/>
      <c r="S26" s="35"/>
      <c r="T26" s="35"/>
      <c r="U26" s="35"/>
      <c r="V26" s="35"/>
      <c r="W26" s="35"/>
      <c r="X26" s="35"/>
      <c r="Y26" s="35"/>
      <c r="Z26" s="24" t="n">
        <f aca="false">M26+N26+O26+P26+R26+S26+T26+U26+V26+W26+X26+Y26+Q26</f>
        <v>79022.6353125</v>
      </c>
      <c r="AA26" s="24" t="n">
        <f aca="false">Z26-N26-O26-P26</f>
        <v>38314.005</v>
      </c>
      <c r="AB26" s="24" t="n">
        <f aca="false">Z26-AA26</f>
        <v>40708.6303125</v>
      </c>
      <c r="AC26" s="23" t="n">
        <f aca="false">Z26*12</f>
        <v>948271.62375</v>
      </c>
    </row>
    <row r="27" customFormat="false" ht="15" hidden="false" customHeight="false" outlineLevel="0" collapsed="false">
      <c r="B27" s="17" t="n">
        <v>14</v>
      </c>
      <c r="C27" s="95" t="s">
        <v>115</v>
      </c>
      <c r="D27" s="18" t="s">
        <v>64</v>
      </c>
      <c r="E27" s="19" t="s">
        <v>40</v>
      </c>
      <c r="F27" s="20" t="n">
        <v>41.01</v>
      </c>
      <c r="G27" s="17" t="s">
        <v>52</v>
      </c>
      <c r="H27" s="17" t="n">
        <v>17697</v>
      </c>
      <c r="I27" s="21" t="s">
        <v>61</v>
      </c>
      <c r="J27" s="25" t="n">
        <v>4.73</v>
      </c>
      <c r="K27" s="51" t="n">
        <v>0.5</v>
      </c>
      <c r="L27" s="23" t="n">
        <f aca="false">H27*J27</f>
        <v>83706.81</v>
      </c>
      <c r="M27" s="23" t="n">
        <f aca="false">K27*L27</f>
        <v>41853.405</v>
      </c>
      <c r="N27" s="23" t="n">
        <f aca="false">M27*50/100</f>
        <v>20926.7025</v>
      </c>
      <c r="O27" s="23" t="n">
        <f aca="false">(M27+N27)*25%</f>
        <v>15695.026875</v>
      </c>
      <c r="P27" s="23" t="n">
        <f aca="false">SUM(M27+N27+O27)*10%</f>
        <v>7847.5134375</v>
      </c>
      <c r="Q27" s="23"/>
      <c r="R27" s="23"/>
      <c r="S27" s="24"/>
      <c r="T27" s="24"/>
      <c r="U27" s="24"/>
      <c r="V27" s="24"/>
      <c r="W27" s="24"/>
      <c r="X27" s="24"/>
      <c r="Y27" s="24"/>
      <c r="Z27" s="24" t="n">
        <f aca="false">M27+N27+O27+P27+R27+S27+T27+U27+V27+W27+X27+Y27+Q27</f>
        <v>86322.6478125</v>
      </c>
      <c r="AA27" s="24" t="n">
        <f aca="false">Z27-N27-O27-P27</f>
        <v>41853.405</v>
      </c>
      <c r="AB27" s="24" t="n">
        <f aca="false">Z27-AA27</f>
        <v>44469.2428125</v>
      </c>
      <c r="AC27" s="23" t="n">
        <f aca="false">Z27*12</f>
        <v>1035871.77375</v>
      </c>
    </row>
    <row r="28" customFormat="false" ht="15" hidden="false" customHeight="false" outlineLevel="0" collapsed="false">
      <c r="B28" s="17" t="n">
        <v>15</v>
      </c>
      <c r="C28" s="18" t="s">
        <v>117</v>
      </c>
      <c r="D28" s="18" t="s">
        <v>65</v>
      </c>
      <c r="E28" s="19" t="s">
        <v>66</v>
      </c>
      <c r="F28" s="36" t="n">
        <v>14.09</v>
      </c>
      <c r="G28" s="17" t="s">
        <v>52</v>
      </c>
      <c r="H28" s="17" t="n">
        <v>17697</v>
      </c>
      <c r="I28" s="21" t="s">
        <v>67</v>
      </c>
      <c r="J28" s="20" t="n">
        <v>3.57</v>
      </c>
      <c r="K28" s="51" t="n">
        <v>1</v>
      </c>
      <c r="L28" s="23" t="n">
        <f aca="false">H28*J28</f>
        <v>63178.29</v>
      </c>
      <c r="M28" s="23" t="n">
        <f aca="false">K28*L28</f>
        <v>63178.29</v>
      </c>
      <c r="N28" s="23"/>
      <c r="O28" s="23"/>
      <c r="P28" s="23" t="n">
        <f aca="false">SUM(M28+N28+O28)*10%</f>
        <v>6317.829</v>
      </c>
      <c r="Q28" s="23"/>
      <c r="R28" s="23"/>
      <c r="S28" s="24"/>
      <c r="T28" s="24"/>
      <c r="U28" s="24"/>
      <c r="V28" s="24"/>
      <c r="W28" s="24"/>
      <c r="X28" s="24"/>
      <c r="Y28" s="24"/>
      <c r="Z28" s="24" t="n">
        <f aca="false">M28+N28+O28+P28+R28+S28+T28+U28+V28+W28+X28+Y28+Q28</f>
        <v>69496.119</v>
      </c>
      <c r="AA28" s="24" t="n">
        <f aca="false">Z28-N28-O28-P28</f>
        <v>63178.29</v>
      </c>
      <c r="AB28" s="24" t="n">
        <f aca="false">Z28-AA28</f>
        <v>6317.829</v>
      </c>
      <c r="AC28" s="23" t="n">
        <f aca="false">Z28*12</f>
        <v>833953.428</v>
      </c>
    </row>
    <row r="29" customFormat="false" ht="15" hidden="false" customHeight="false" outlineLevel="0" collapsed="false">
      <c r="B29" s="17" t="n">
        <v>16</v>
      </c>
      <c r="C29" s="18" t="s">
        <v>118</v>
      </c>
      <c r="D29" s="18" t="s">
        <v>68</v>
      </c>
      <c r="E29" s="19" t="s">
        <v>40</v>
      </c>
      <c r="F29" s="36" t="n">
        <v>1</v>
      </c>
      <c r="G29" s="17" t="s">
        <v>52</v>
      </c>
      <c r="H29" s="17" t="n">
        <v>17697</v>
      </c>
      <c r="I29" s="21" t="s">
        <v>69</v>
      </c>
      <c r="J29" s="20" t="n">
        <v>2.94</v>
      </c>
      <c r="K29" s="51" t="n">
        <v>1</v>
      </c>
      <c r="L29" s="23" t="n">
        <f aca="false">H29*J29</f>
        <v>52029.18</v>
      </c>
      <c r="M29" s="23" t="n">
        <f aca="false">K29*L29</f>
        <v>52029.18</v>
      </c>
      <c r="N29" s="23"/>
      <c r="O29" s="23"/>
      <c r="P29" s="23" t="n">
        <f aca="false">SUM(M29+N29+O29)*10%</f>
        <v>5202.918</v>
      </c>
      <c r="Q29" s="23"/>
      <c r="R29" s="23"/>
      <c r="S29" s="24"/>
      <c r="T29" s="24"/>
      <c r="U29" s="24"/>
      <c r="V29" s="24"/>
      <c r="W29" s="24"/>
      <c r="X29" s="24"/>
      <c r="Y29" s="24"/>
      <c r="Z29" s="24" t="n">
        <f aca="false">M29+N29+O29+P29+R29+S29+T29+U29+V29+W29+X29+Y29+Q29</f>
        <v>57232.098</v>
      </c>
      <c r="AA29" s="24" t="n">
        <f aca="false">Z29-N29-O29-P29</f>
        <v>52029.18</v>
      </c>
      <c r="AB29" s="24" t="n">
        <f aca="false">Z29-AA29</f>
        <v>5202.918</v>
      </c>
      <c r="AC29" s="23" t="n">
        <f aca="false">Z29*12</f>
        <v>686785.176</v>
      </c>
    </row>
    <row r="30" customFormat="false" ht="15" hidden="false" customHeight="false" outlineLevel="0" collapsed="false">
      <c r="B30" s="17" t="n">
        <v>16</v>
      </c>
      <c r="C30" s="18" t="s">
        <v>119</v>
      </c>
      <c r="D30" s="18" t="s">
        <v>70</v>
      </c>
      <c r="E30" s="19" t="s">
        <v>66</v>
      </c>
      <c r="F30" s="20" t="n">
        <v>1</v>
      </c>
      <c r="G30" s="17" t="s">
        <v>52</v>
      </c>
      <c r="H30" s="17" t="n">
        <v>17697</v>
      </c>
      <c r="I30" s="21" t="s">
        <v>69</v>
      </c>
      <c r="J30" s="25" t="n">
        <v>2.94</v>
      </c>
      <c r="K30" s="51" t="n">
        <v>1</v>
      </c>
      <c r="L30" s="23" t="n">
        <f aca="false">H30*J30</f>
        <v>52029.18</v>
      </c>
      <c r="M30" s="23" t="n">
        <f aca="false">K30*L30</f>
        <v>52029.18</v>
      </c>
      <c r="N30" s="23"/>
      <c r="O30" s="23"/>
      <c r="P30" s="23" t="n">
        <f aca="false">SUM(M30+N30+O30)*10%</f>
        <v>5202.918</v>
      </c>
      <c r="Q30" s="23"/>
      <c r="R30" s="23"/>
      <c r="S30" s="24"/>
      <c r="T30" s="24"/>
      <c r="U30" s="24"/>
      <c r="V30" s="24"/>
      <c r="W30" s="24"/>
      <c r="X30" s="24"/>
      <c r="Y30" s="24"/>
      <c r="Z30" s="24" t="n">
        <f aca="false">M30+N30+O30+P30+R30+S30+T30+U30+V30+W30+X30+Y30+Q30</f>
        <v>57232.098</v>
      </c>
      <c r="AA30" s="24" t="n">
        <f aca="false">Z30-N30-O30-P30</f>
        <v>52029.18</v>
      </c>
      <c r="AB30" s="24" t="n">
        <f aca="false">Z30-AA30</f>
        <v>5202.918</v>
      </c>
      <c r="AC30" s="23" t="n">
        <f aca="false">Z30*12</f>
        <v>686785.176</v>
      </c>
    </row>
    <row r="31" customFormat="false" ht="15" hidden="false" customHeight="false" outlineLevel="0" collapsed="false">
      <c r="B31" s="17" t="n">
        <v>17</v>
      </c>
      <c r="C31" s="18" t="s">
        <v>120</v>
      </c>
      <c r="D31" s="18" t="s">
        <v>71</v>
      </c>
      <c r="E31" s="19" t="s">
        <v>58</v>
      </c>
      <c r="F31" s="20" t="n">
        <v>10.09</v>
      </c>
      <c r="G31" s="17" t="s">
        <v>52</v>
      </c>
      <c r="H31" s="17" t="n">
        <v>17697</v>
      </c>
      <c r="I31" s="21" t="s">
        <v>59</v>
      </c>
      <c r="J31" s="25" t="n">
        <v>3.57</v>
      </c>
      <c r="K31" s="51" t="n">
        <v>0.5</v>
      </c>
      <c r="L31" s="23" t="n">
        <f aca="false">H31*J31</f>
        <v>63178.29</v>
      </c>
      <c r="M31" s="23" t="n">
        <f aca="false">K31*L31</f>
        <v>31589.145</v>
      </c>
      <c r="N31" s="23" t="n">
        <f aca="false">M31*50/100</f>
        <v>15794.5725</v>
      </c>
      <c r="O31" s="23" t="n">
        <f aca="false">(M31+N31)*25%</f>
        <v>11845.929375</v>
      </c>
      <c r="P31" s="23" t="n">
        <f aca="false">SUM(M31+N31+O31)*10%</f>
        <v>5922.9646875</v>
      </c>
      <c r="Q31" s="23"/>
      <c r="R31" s="23"/>
      <c r="S31" s="24"/>
      <c r="T31" s="24"/>
      <c r="U31" s="24"/>
      <c r="V31" s="24"/>
      <c r="W31" s="24"/>
      <c r="X31" s="24"/>
      <c r="Y31" s="24"/>
      <c r="Z31" s="24" t="n">
        <f aca="false">M31+N31+O31+P31+R31+S31+T31+U31+V31+W31+X31+Y31+Q31</f>
        <v>65152.6115625</v>
      </c>
      <c r="AA31" s="24" t="n">
        <f aca="false">Z31-N31-O31-P31</f>
        <v>31589.145</v>
      </c>
      <c r="AB31" s="24" t="n">
        <f aca="false">Z31-AA31</f>
        <v>33563.4665625</v>
      </c>
      <c r="AC31" s="23" t="n">
        <f aca="false">Z31*12</f>
        <v>781831.33875</v>
      </c>
    </row>
    <row r="32" customFormat="false" ht="15.75" hidden="false" customHeight="false" outlineLevel="0" collapsed="false">
      <c r="B32" s="37"/>
      <c r="C32" s="38" t="s">
        <v>72</v>
      </c>
      <c r="D32" s="37"/>
      <c r="E32" s="39"/>
      <c r="F32" s="39"/>
      <c r="G32" s="39"/>
      <c r="H32" s="17" t="n">
        <v>17697</v>
      </c>
      <c r="I32" s="39"/>
      <c r="J32" s="39"/>
      <c r="K32" s="96" t="n">
        <f aca="false">SUM(K12:K31)</f>
        <v>12</v>
      </c>
      <c r="L32" s="41" t="n">
        <f aca="false">SUM(L12:L31)</f>
        <v>1472390.4</v>
      </c>
      <c r="M32" s="41" t="n">
        <f aca="false">SUM(M12:M31)</f>
        <v>913873.08</v>
      </c>
      <c r="N32" s="41" t="n">
        <f aca="false">SUM(N12:N31)</f>
        <v>353586.06</v>
      </c>
      <c r="O32" s="41" t="n">
        <f aca="false">SUM(O12:O31)</f>
        <v>275055.6225</v>
      </c>
      <c r="P32" s="41" t="n">
        <f aca="false">SUM(P12:P31)</f>
        <v>154251.47625</v>
      </c>
      <c r="Q32" s="41" t="n">
        <f aca="false">SUM(Q12:Q31)</f>
        <v>89425.153125</v>
      </c>
      <c r="R32" s="41" t="n">
        <f aca="false">SUM(R12:R31)</f>
        <v>0</v>
      </c>
      <c r="S32" s="41" t="n">
        <f aca="false">SUM(S12:S31)</f>
        <v>0</v>
      </c>
      <c r="T32" s="41" t="n">
        <f aca="false">SUM(T12:T31)</f>
        <v>0</v>
      </c>
      <c r="U32" s="41" t="n">
        <f aca="false">SUM(U12:U31)</f>
        <v>57487.5984375</v>
      </c>
      <c r="V32" s="41" t="n">
        <f aca="false">SUM(V12:V31)</f>
        <v>0</v>
      </c>
      <c r="W32" s="41" t="n">
        <f aca="false">SUM(W12:W31)</f>
        <v>0</v>
      </c>
      <c r="X32" s="41" t="n">
        <f aca="false">SUM(X12:X31)</f>
        <v>2654.55</v>
      </c>
      <c r="Y32" s="41" t="n">
        <f aca="false">SUM(Y12:Y31)</f>
        <v>0</v>
      </c>
      <c r="Z32" s="41" t="n">
        <f aca="false">SUM(Z12:Z31)</f>
        <v>1846333.5403125</v>
      </c>
      <c r="AA32" s="41" t="n">
        <f aca="false">SUM(AA12:AA31)</f>
        <v>1063440.3815625</v>
      </c>
      <c r="AB32" s="41" t="n">
        <f aca="false">SUM(AB12:AB31)</f>
        <v>782893.15875</v>
      </c>
      <c r="AC32" s="41" t="n">
        <f aca="false">SUM(AC12:AC31)</f>
        <v>22156002.48375</v>
      </c>
    </row>
    <row r="33" customFormat="false" ht="15" hidden="false" customHeight="false" outlineLevel="0" collapsed="false">
      <c r="B33" s="18" t="n">
        <v>18</v>
      </c>
      <c r="C33" s="42" t="s">
        <v>121</v>
      </c>
      <c r="D33" s="42" t="s">
        <v>73</v>
      </c>
      <c r="E33" s="39"/>
      <c r="F33" s="39"/>
      <c r="G33" s="39"/>
      <c r="H33" s="17" t="n">
        <v>17697</v>
      </c>
      <c r="I33" s="43" t="s">
        <v>74</v>
      </c>
      <c r="J33" s="19" t="n">
        <v>2.89</v>
      </c>
      <c r="K33" s="51" t="n">
        <v>1</v>
      </c>
      <c r="L33" s="23" t="n">
        <f aca="false">H33*J33</f>
        <v>51144.33</v>
      </c>
      <c r="M33" s="23" t="n">
        <f aca="false">L33*K33</f>
        <v>51144.33</v>
      </c>
      <c r="N33" s="23"/>
      <c r="O33" s="23"/>
      <c r="P33" s="23" t="n">
        <f aca="false">M33*10%</f>
        <v>5114.433</v>
      </c>
      <c r="Q33" s="23"/>
      <c r="R33" s="23"/>
      <c r="S33" s="24"/>
      <c r="T33" s="24"/>
      <c r="U33" s="24"/>
      <c r="V33" s="24"/>
      <c r="W33" s="24"/>
      <c r="X33" s="24" t="n">
        <f aca="false">D10*30%</f>
        <v>5309.1</v>
      </c>
      <c r="Y33" s="24"/>
      <c r="Z33" s="24" t="n">
        <f aca="false">M33+N33+O33+P33+R33+S33+T33+U33+V33+W33+X33+Y33</f>
        <v>61567.863</v>
      </c>
      <c r="AA33" s="24" t="n">
        <f aca="false">Z33-N33-O33-P33</f>
        <v>56453.43</v>
      </c>
      <c r="AB33" s="24" t="n">
        <f aca="false">Z33-AA33</f>
        <v>5114.433</v>
      </c>
      <c r="AC33" s="23" t="n">
        <f aca="false">Z33*12</f>
        <v>738814.356</v>
      </c>
    </row>
    <row r="34" customFormat="false" ht="15" hidden="false" customHeight="false" outlineLevel="0" collapsed="false">
      <c r="B34" s="45" t="n">
        <v>19</v>
      </c>
      <c r="C34" s="97" t="s">
        <v>122</v>
      </c>
      <c r="D34" s="46" t="s">
        <v>75</v>
      </c>
      <c r="E34" s="39"/>
      <c r="F34" s="47"/>
      <c r="G34" s="39"/>
      <c r="H34" s="17" t="n">
        <v>17697</v>
      </c>
      <c r="I34" s="43" t="s">
        <v>76</v>
      </c>
      <c r="J34" s="19" t="n">
        <v>2.81</v>
      </c>
      <c r="K34" s="51" t="n">
        <v>1</v>
      </c>
      <c r="L34" s="23" t="n">
        <f aca="false">H34*J34</f>
        <v>49728.57</v>
      </c>
      <c r="M34" s="23" t="n">
        <f aca="false">L34*K34</f>
        <v>49728.57</v>
      </c>
      <c r="N34" s="23"/>
      <c r="O34" s="23"/>
      <c r="P34" s="23" t="n">
        <f aca="false">M34*10%</f>
        <v>4972.857</v>
      </c>
      <c r="Q34" s="23"/>
      <c r="R34" s="23"/>
      <c r="S34" s="24"/>
      <c r="T34" s="24"/>
      <c r="U34" s="24"/>
      <c r="V34" s="24"/>
      <c r="W34" s="24"/>
      <c r="X34" s="24" t="n">
        <f aca="false">D10*20%</f>
        <v>3539.4</v>
      </c>
      <c r="Y34" s="24"/>
      <c r="Z34" s="24" t="n">
        <f aca="false">M34+N34+O34+P34+R34+S34+T34+U34+V34+W34+X34+Y34</f>
        <v>58240.827</v>
      </c>
      <c r="AA34" s="24" t="n">
        <f aca="false">Z34-N34-O34-P34</f>
        <v>53267.97</v>
      </c>
      <c r="AB34" s="24" t="n">
        <f aca="false">Z34-AA34</f>
        <v>4972.857</v>
      </c>
      <c r="AC34" s="23" t="n">
        <f aca="false">Z34*12</f>
        <v>698889.924</v>
      </c>
    </row>
    <row r="35" customFormat="false" ht="15" hidden="false" customHeight="false" outlineLevel="0" collapsed="false">
      <c r="B35" s="18" t="n">
        <v>20</v>
      </c>
      <c r="C35" s="18" t="s">
        <v>123</v>
      </c>
      <c r="D35" s="18" t="s">
        <v>77</v>
      </c>
      <c r="E35" s="19"/>
      <c r="F35" s="19"/>
      <c r="G35" s="19"/>
      <c r="H35" s="17" t="n">
        <v>17697</v>
      </c>
      <c r="I35" s="43" t="s">
        <v>78</v>
      </c>
      <c r="J35" s="20" t="n">
        <v>2.77</v>
      </c>
      <c r="K35" s="51" t="n">
        <v>0.5</v>
      </c>
      <c r="L35" s="23" t="n">
        <f aca="false">H35*J35</f>
        <v>49020.69</v>
      </c>
      <c r="M35" s="23" t="n">
        <f aca="false">SUM(L35*K35)</f>
        <v>24510.345</v>
      </c>
      <c r="N35" s="23"/>
      <c r="O35" s="23"/>
      <c r="P35" s="23" t="n">
        <f aca="false">SUM(M35+N35)*10%</f>
        <v>2451.0345</v>
      </c>
      <c r="Q35" s="23"/>
      <c r="R35" s="23"/>
      <c r="S35" s="24"/>
      <c r="T35" s="24"/>
      <c r="U35" s="24"/>
      <c r="V35" s="24"/>
      <c r="W35" s="24"/>
      <c r="X35" s="24"/>
      <c r="Y35" s="24"/>
      <c r="Z35" s="24" t="n">
        <f aca="false">M35+N35+O35+P35+R35+S35+T35+U35+V35+W35+X35+Y35</f>
        <v>26961.3795</v>
      </c>
      <c r="AA35" s="24" t="n">
        <f aca="false">Z35-N35-O35-P35</f>
        <v>24510.345</v>
      </c>
      <c r="AB35" s="24" t="n">
        <f aca="false">Z35-AA35</f>
        <v>2451.0345</v>
      </c>
      <c r="AC35" s="23" t="n">
        <f aca="false">Z35*12</f>
        <v>323536.554</v>
      </c>
    </row>
    <row r="36" customFormat="false" ht="15" hidden="false" customHeight="false" outlineLevel="0" collapsed="false">
      <c r="B36" s="49" t="n">
        <v>21</v>
      </c>
      <c r="C36" s="18" t="s">
        <v>124</v>
      </c>
      <c r="D36" s="18" t="s">
        <v>79</v>
      </c>
      <c r="E36" s="19"/>
      <c r="F36" s="19"/>
      <c r="G36" s="19"/>
      <c r="H36" s="17" t="n">
        <v>17697</v>
      </c>
      <c r="I36" s="43" t="s">
        <v>80</v>
      </c>
      <c r="J36" s="19" t="n">
        <v>2.84</v>
      </c>
      <c r="K36" s="51" t="s">
        <v>81</v>
      </c>
      <c r="L36" s="23" t="n">
        <f aca="false">H36*J36</f>
        <v>50259.48</v>
      </c>
      <c r="M36" s="23" t="n">
        <f aca="false">SUM(L36*K36)</f>
        <v>50259.48</v>
      </c>
      <c r="N36" s="23"/>
      <c r="O36" s="23"/>
      <c r="P36" s="23" t="n">
        <f aca="false">SUM(M36+N36)*10%</f>
        <v>5025.948</v>
      </c>
      <c r="Q36" s="23"/>
      <c r="R36" s="23"/>
      <c r="S36" s="24"/>
      <c r="T36" s="24"/>
      <c r="U36" s="24"/>
      <c r="V36" s="24"/>
      <c r="W36" s="24"/>
      <c r="X36" s="24"/>
      <c r="Y36" s="24"/>
      <c r="Z36" s="24" t="n">
        <f aca="false">M36+N36+O36+P36+R36+S36+T36+U36+V36+W36+X36+Y36</f>
        <v>55285.428</v>
      </c>
      <c r="AA36" s="24" t="n">
        <f aca="false">Z36-N36-O36-P36</f>
        <v>50259.48</v>
      </c>
      <c r="AB36" s="24" t="n">
        <f aca="false">Z36-AA36</f>
        <v>5025.948</v>
      </c>
      <c r="AC36" s="23" t="n">
        <f aca="false">Z36*12</f>
        <v>663425.136</v>
      </c>
    </row>
    <row r="37" customFormat="false" ht="38.25" hidden="false" customHeight="false" outlineLevel="0" collapsed="false">
      <c r="B37" s="18" t="n">
        <v>22</v>
      </c>
      <c r="C37" s="18" t="s">
        <v>125</v>
      </c>
      <c r="D37" s="18" t="s">
        <v>82</v>
      </c>
      <c r="E37" s="19"/>
      <c r="F37" s="19"/>
      <c r="G37" s="19"/>
      <c r="H37" s="17" t="n">
        <v>17697</v>
      </c>
      <c r="I37" s="43" t="s">
        <v>76</v>
      </c>
      <c r="J37" s="19" t="n">
        <v>2.81</v>
      </c>
      <c r="K37" s="51" t="n">
        <v>2</v>
      </c>
      <c r="L37" s="23" t="n">
        <f aca="false">H37*J37</f>
        <v>49728.57</v>
      </c>
      <c r="M37" s="23" t="n">
        <f aca="false">SUM(L37*K37)</f>
        <v>99457.14</v>
      </c>
      <c r="N37" s="23"/>
      <c r="O37" s="23"/>
      <c r="P37" s="23" t="n">
        <f aca="false">SUM(M37+N37)*10%</f>
        <v>9945.714</v>
      </c>
      <c r="Q37" s="23"/>
      <c r="R37" s="23"/>
      <c r="S37" s="24"/>
      <c r="T37" s="24"/>
      <c r="U37" s="24"/>
      <c r="V37" s="24"/>
      <c r="W37" s="24" t="n">
        <f aca="false">D10*20%*2</f>
        <v>7078.8</v>
      </c>
      <c r="X37" s="24" t="n">
        <f aca="false">H37*30%</f>
        <v>5309.1</v>
      </c>
      <c r="Y37" s="24"/>
      <c r="Z37" s="24" t="n">
        <f aca="false">M37+N37+O37+P37+R37+S37+T37+U37+V37+W37+X37+Y37</f>
        <v>121790.754</v>
      </c>
      <c r="AA37" s="24" t="n">
        <f aca="false">Z37-N37-O37-P37</f>
        <v>111845.04</v>
      </c>
      <c r="AB37" s="24" t="n">
        <f aca="false">Z37-AA37</f>
        <v>9945.71399999999</v>
      </c>
      <c r="AC37" s="23" t="n">
        <f aca="false">Z37*12</f>
        <v>1461489.048</v>
      </c>
    </row>
    <row r="38" customFormat="false" ht="38.25" hidden="false" customHeight="false" outlineLevel="0" collapsed="false">
      <c r="B38" s="18" t="n">
        <v>23</v>
      </c>
      <c r="C38" s="18" t="s">
        <v>125</v>
      </c>
      <c r="D38" s="18" t="s">
        <v>83</v>
      </c>
      <c r="E38" s="19"/>
      <c r="F38" s="19"/>
      <c r="G38" s="19"/>
      <c r="H38" s="17" t="n">
        <v>17697</v>
      </c>
      <c r="I38" s="43" t="s">
        <v>78</v>
      </c>
      <c r="J38" s="19" t="n">
        <v>2.77</v>
      </c>
      <c r="K38" s="51" t="n">
        <v>2</v>
      </c>
      <c r="L38" s="23" t="n">
        <f aca="false">H38*J38</f>
        <v>49020.69</v>
      </c>
      <c r="M38" s="23" t="n">
        <f aca="false">SUM(L38*K38)</f>
        <v>98041.38</v>
      </c>
      <c r="N38" s="23"/>
      <c r="O38" s="23"/>
      <c r="P38" s="23" t="n">
        <f aca="false">SUM(M38+N38)*10%</f>
        <v>9804.138</v>
      </c>
      <c r="Q38" s="23"/>
      <c r="R38" s="23"/>
      <c r="S38" s="24"/>
      <c r="T38" s="24"/>
      <c r="U38" s="24"/>
      <c r="V38" s="24"/>
      <c r="W38" s="24"/>
      <c r="X38" s="24"/>
      <c r="Y38" s="24"/>
      <c r="Z38" s="24" t="n">
        <f aca="false">M38+N38+O38+P38+R38+S38+T38+U38+V38+W38+X38+Y38</f>
        <v>107845.518</v>
      </c>
      <c r="AA38" s="24" t="n">
        <f aca="false">Z38-N38-O38-P38</f>
        <v>98041.38</v>
      </c>
      <c r="AB38" s="24" t="n">
        <f aca="false">Z38-AA38</f>
        <v>9804.13800000001</v>
      </c>
      <c r="AC38" s="23" t="n">
        <f aca="false">Z38*12</f>
        <v>1294146.216</v>
      </c>
    </row>
    <row r="39" customFormat="false" ht="15" hidden="false" customHeight="false" outlineLevel="0" collapsed="false">
      <c r="B39" s="18" t="n">
        <v>24</v>
      </c>
      <c r="C39" s="42" t="s">
        <v>126</v>
      </c>
      <c r="D39" s="18" t="s">
        <v>84</v>
      </c>
      <c r="E39" s="19"/>
      <c r="F39" s="19"/>
      <c r="G39" s="19"/>
      <c r="H39" s="17" t="n">
        <v>17697</v>
      </c>
      <c r="I39" s="43" t="s">
        <v>80</v>
      </c>
      <c r="J39" s="19" t="n">
        <v>2.84</v>
      </c>
      <c r="K39" s="51" t="s">
        <v>81</v>
      </c>
      <c r="L39" s="23" t="n">
        <f aca="false">H39*J39</f>
        <v>50259.48</v>
      </c>
      <c r="M39" s="23" t="n">
        <f aca="false">SUM(L39*K39)</f>
        <v>50259.48</v>
      </c>
      <c r="N39" s="23"/>
      <c r="O39" s="23"/>
      <c r="P39" s="23" t="n">
        <f aca="false">SUM(M39+N39)*10%</f>
        <v>5025.948</v>
      </c>
      <c r="Q39" s="23"/>
      <c r="R39" s="23"/>
      <c r="S39" s="24"/>
      <c r="T39" s="24"/>
      <c r="U39" s="24"/>
      <c r="V39" s="24"/>
      <c r="W39" s="24"/>
      <c r="X39" s="24"/>
      <c r="Y39" s="24"/>
      <c r="Z39" s="24" t="n">
        <f aca="false">M39+N39+O39+P39+R39+S39+T39+U39+V39+W39+X39+Y39</f>
        <v>55285.428</v>
      </c>
      <c r="AA39" s="24" t="n">
        <f aca="false">Z39-N39-O39-P39</f>
        <v>50259.48</v>
      </c>
      <c r="AB39" s="24" t="n">
        <f aca="false">Z39-AA39</f>
        <v>5025.948</v>
      </c>
      <c r="AC39" s="23" t="n">
        <f aca="false">Z39*12</f>
        <v>663425.136</v>
      </c>
    </row>
    <row r="40" customFormat="false" ht="15" hidden="false" customHeight="false" outlineLevel="0" collapsed="false">
      <c r="B40" s="18" t="n">
        <v>26</v>
      </c>
      <c r="C40" s="18" t="s">
        <v>127</v>
      </c>
      <c r="D40" s="18" t="s">
        <v>85</v>
      </c>
      <c r="E40" s="19"/>
      <c r="F40" s="19"/>
      <c r="G40" s="19"/>
      <c r="H40" s="17" t="n">
        <v>17697</v>
      </c>
      <c r="I40" s="43" t="s">
        <v>78</v>
      </c>
      <c r="J40" s="19" t="n">
        <v>2.77</v>
      </c>
      <c r="K40" s="51" t="s">
        <v>81</v>
      </c>
      <c r="L40" s="23" t="n">
        <f aca="false">H40*J40</f>
        <v>49020.69</v>
      </c>
      <c r="M40" s="23" t="n">
        <f aca="false">SUM(L40*K40)</f>
        <v>49020.69</v>
      </c>
      <c r="N40" s="23"/>
      <c r="O40" s="23"/>
      <c r="P40" s="23" t="n">
        <f aca="false">SUM(M40+N40)*10%</f>
        <v>4902.069</v>
      </c>
      <c r="Q40" s="23"/>
      <c r="R40" s="23"/>
      <c r="S40" s="24"/>
      <c r="T40" s="24"/>
      <c r="U40" s="24"/>
      <c r="V40" s="24"/>
      <c r="W40" s="24"/>
      <c r="X40" s="24"/>
      <c r="Y40" s="24"/>
      <c r="Z40" s="24" t="n">
        <f aca="false">M40+N40+O40+P40+R40+S40+T40+U40+V40+W40+X40+Y40</f>
        <v>53922.759</v>
      </c>
      <c r="AA40" s="24" t="n">
        <f aca="false">Z40-N40-O40-P40</f>
        <v>49020.69</v>
      </c>
      <c r="AB40" s="24" t="n">
        <f aca="false">Z40-AA40</f>
        <v>4902.069</v>
      </c>
      <c r="AC40" s="23" t="n">
        <f aca="false">Z40*12</f>
        <v>647073.108</v>
      </c>
    </row>
    <row r="41" customFormat="false" ht="15" hidden="false" customHeight="false" outlineLevel="0" collapsed="false">
      <c r="B41" s="52"/>
      <c r="C41" s="53" t="s">
        <v>86</v>
      </c>
      <c r="D41" s="53"/>
      <c r="E41" s="54"/>
      <c r="F41" s="39"/>
      <c r="G41" s="39"/>
      <c r="H41" s="17"/>
      <c r="I41" s="55"/>
      <c r="J41" s="55"/>
      <c r="K41" s="98" t="n">
        <f aca="false">SUM(K33:K40)</f>
        <v>6.5</v>
      </c>
      <c r="L41" s="56" t="n">
        <f aca="false">SUM(L33:L40)</f>
        <v>398182.5</v>
      </c>
      <c r="M41" s="56" t="n">
        <f aca="false">SUM(M33:M40)</f>
        <v>472421.415</v>
      </c>
      <c r="N41" s="56" t="n">
        <f aca="false">SUM(N33:N40)</f>
        <v>0</v>
      </c>
      <c r="O41" s="56" t="n">
        <f aca="false">SUM(O33:O40)</f>
        <v>0</v>
      </c>
      <c r="P41" s="56" t="n">
        <f aca="false">SUM(P33:P40)</f>
        <v>47242.1415</v>
      </c>
      <c r="Q41" s="56" t="n">
        <f aca="false">SUM(Q33:Q40)</f>
        <v>0</v>
      </c>
      <c r="R41" s="56" t="n">
        <f aca="false">SUM(R33:R40)</f>
        <v>0</v>
      </c>
      <c r="S41" s="56" t="n">
        <f aca="false">SUM(S33:S40)</f>
        <v>0</v>
      </c>
      <c r="T41" s="56" t="n">
        <f aca="false">SUM(T33:T40)</f>
        <v>0</v>
      </c>
      <c r="U41" s="56" t="n">
        <f aca="false">SUM(U33:U40)</f>
        <v>0</v>
      </c>
      <c r="V41" s="56" t="n">
        <f aca="false">SUM(V33:V40)</f>
        <v>0</v>
      </c>
      <c r="W41" s="56" t="n">
        <f aca="false">SUM(W33:W40)</f>
        <v>7078.8</v>
      </c>
      <c r="X41" s="56" t="n">
        <f aca="false">SUM(X33:X40)</f>
        <v>14157.6</v>
      </c>
      <c r="Y41" s="56" t="n">
        <f aca="false">SUM(Y33:Y40)</f>
        <v>0</v>
      </c>
      <c r="Z41" s="56" t="n">
        <f aca="false">SUM(Z33:Z40)</f>
        <v>540899.9565</v>
      </c>
      <c r="AA41" s="56" t="n">
        <f aca="false">SUM(AA33:AA40)</f>
        <v>493657.815</v>
      </c>
      <c r="AB41" s="56" t="n">
        <f aca="false">SUM(AB33:AB40)</f>
        <v>47242.1415</v>
      </c>
      <c r="AC41" s="56" t="n">
        <f aca="false">SUM(AC33:AC40)</f>
        <v>6490799.478</v>
      </c>
    </row>
    <row r="42" customFormat="false" ht="15" hidden="false" customHeight="false" outlineLevel="0" collapsed="false">
      <c r="B42" s="52"/>
      <c r="C42" s="53" t="s">
        <v>87</v>
      </c>
      <c r="D42" s="53"/>
      <c r="E42" s="54"/>
      <c r="F42" s="39"/>
      <c r="G42" s="39"/>
      <c r="H42" s="17"/>
      <c r="I42" s="39"/>
      <c r="J42" s="39"/>
      <c r="K42" s="96" t="n">
        <f aca="false">SUM(K32+K41)</f>
        <v>18.5</v>
      </c>
      <c r="L42" s="56" t="n">
        <f aca="false">L41+L32</f>
        <v>1870572.9</v>
      </c>
      <c r="M42" s="56" t="n">
        <f aca="false">M32+M41</f>
        <v>1386294.495</v>
      </c>
      <c r="N42" s="56" t="n">
        <f aca="false">N32+N41</f>
        <v>353586.06</v>
      </c>
      <c r="O42" s="56"/>
      <c r="P42" s="56" t="n">
        <f aca="false">P32+P41</f>
        <v>201493.61775</v>
      </c>
      <c r="Q42" s="56" t="n">
        <f aca="false">Q32+Q41</f>
        <v>89425.153125</v>
      </c>
      <c r="R42" s="56" t="n">
        <f aca="false">R32+R41</f>
        <v>0</v>
      </c>
      <c r="S42" s="56" t="n">
        <f aca="false">S32+S41</f>
        <v>0</v>
      </c>
      <c r="T42" s="56" t="n">
        <f aca="false">T32+T41</f>
        <v>0</v>
      </c>
      <c r="U42" s="56" t="n">
        <f aca="false">U32+U41</f>
        <v>57487.5984375</v>
      </c>
      <c r="V42" s="56" t="n">
        <f aca="false">V32+V41</f>
        <v>0</v>
      </c>
      <c r="W42" s="56" t="n">
        <f aca="false">W32+W41</f>
        <v>7078.8</v>
      </c>
      <c r="X42" s="56" t="n">
        <f aca="false">X32+X41</f>
        <v>16812.15</v>
      </c>
      <c r="Y42" s="56" t="n">
        <f aca="false">Y32+Y41</f>
        <v>0</v>
      </c>
      <c r="Z42" s="56" t="n">
        <f aca="false">Z32+Z41</f>
        <v>2387233.4968125</v>
      </c>
      <c r="AA42" s="56" t="n">
        <f aca="false">AA32+AA41</f>
        <v>1557098.1965625</v>
      </c>
      <c r="AB42" s="56" t="n">
        <f aca="false">AB32+AB41</f>
        <v>830135.30025</v>
      </c>
      <c r="AC42" s="56" t="n">
        <f aca="false">AC32+AC41</f>
        <v>28646801.96175</v>
      </c>
    </row>
    <row r="43" customFormat="false" ht="39" hidden="false" customHeight="false" outlineLevel="0" collapsed="false">
      <c r="B43" s="49" t="n">
        <v>28</v>
      </c>
      <c r="C43" s="60" t="s">
        <v>128</v>
      </c>
      <c r="D43" s="18" t="s">
        <v>88</v>
      </c>
      <c r="E43" s="58"/>
      <c r="F43" s="19"/>
      <c r="G43" s="19"/>
      <c r="H43" s="17" t="n">
        <v>17697</v>
      </c>
      <c r="I43" s="19" t="s">
        <v>80</v>
      </c>
      <c r="J43" s="19" t="n">
        <v>2.84</v>
      </c>
      <c r="K43" s="51" t="n">
        <v>4</v>
      </c>
      <c r="L43" s="23" t="n">
        <f aca="false">J43*H43</f>
        <v>50259.48</v>
      </c>
      <c r="M43" s="23" t="n">
        <f aca="false">SUM(K43*L43)</f>
        <v>201037.92</v>
      </c>
      <c r="N43" s="23"/>
      <c r="O43" s="23"/>
      <c r="P43" s="23" t="n">
        <f aca="false">SUM(M43+N43)*10%</f>
        <v>20103.792</v>
      </c>
      <c r="Q43" s="23"/>
      <c r="R43" s="23" t="n">
        <v>37659</v>
      </c>
      <c r="S43" s="23" t="n">
        <v>9247</v>
      </c>
      <c r="T43" s="23" t="n">
        <v>6188</v>
      </c>
      <c r="U43" s="23"/>
      <c r="V43" s="24"/>
      <c r="W43" s="24"/>
      <c r="X43" s="24" t="n">
        <f aca="false">H43*K43*30%</f>
        <v>21236.4</v>
      </c>
      <c r="Y43" s="24"/>
      <c r="Z43" s="24" t="n">
        <f aca="false">M43+N43+O43+P43+R43+S43+T43+U43+V43+W43+X43+Y43</f>
        <v>295472.112</v>
      </c>
      <c r="AA43" s="24" t="n">
        <f aca="false">Z43-N43-O43-P43</f>
        <v>275368.32</v>
      </c>
      <c r="AB43" s="24" t="n">
        <f aca="false">Z43-AA43</f>
        <v>20103.792</v>
      </c>
      <c r="AC43" s="23" t="n">
        <f aca="false">Z43*12</f>
        <v>3545665.344</v>
      </c>
    </row>
    <row r="44" customFormat="false" ht="15" hidden="false" customHeight="false" outlineLevel="0" collapsed="false">
      <c r="B44" s="59"/>
      <c r="C44" s="60" t="s">
        <v>89</v>
      </c>
      <c r="D44" s="18"/>
      <c r="E44" s="58"/>
      <c r="F44" s="19"/>
      <c r="G44" s="19"/>
      <c r="H44" s="17"/>
      <c r="I44" s="19"/>
      <c r="J44" s="19"/>
      <c r="K44" s="51" t="n">
        <f aca="false">K42+K43</f>
        <v>22.5</v>
      </c>
      <c r="L44" s="23" t="n">
        <f aca="false">H44*J44</f>
        <v>0</v>
      </c>
      <c r="M44" s="56" t="n">
        <f aca="false">M43</f>
        <v>201037.92</v>
      </c>
      <c r="N44" s="56" t="n">
        <f aca="false">N43</f>
        <v>0</v>
      </c>
      <c r="O44" s="56" t="n">
        <f aca="false">O43</f>
        <v>0</v>
      </c>
      <c r="P44" s="56" t="n">
        <f aca="false">P43</f>
        <v>20103.792</v>
      </c>
      <c r="Q44" s="56" t="n">
        <f aca="false">Q43</f>
        <v>0</v>
      </c>
      <c r="R44" s="56" t="n">
        <f aca="false">R43</f>
        <v>37659</v>
      </c>
      <c r="S44" s="56" t="n">
        <f aca="false">S43</f>
        <v>9247</v>
      </c>
      <c r="T44" s="56" t="n">
        <f aca="false">T43</f>
        <v>6188</v>
      </c>
      <c r="U44" s="56" t="n">
        <f aca="false">U43</f>
        <v>0</v>
      </c>
      <c r="V44" s="56" t="n">
        <f aca="false">V43</f>
        <v>0</v>
      </c>
      <c r="W44" s="56" t="n">
        <f aca="false">W43</f>
        <v>0</v>
      </c>
      <c r="X44" s="56" t="n">
        <f aca="false">X43</f>
        <v>21236.4</v>
      </c>
      <c r="Y44" s="56" t="n">
        <f aca="false">Y43</f>
        <v>0</v>
      </c>
      <c r="Z44" s="56" t="n">
        <f aca="false">Z43</f>
        <v>295472.112</v>
      </c>
      <c r="AA44" s="56" t="n">
        <f aca="false">AA43</f>
        <v>275368.32</v>
      </c>
      <c r="AB44" s="56" t="n">
        <f aca="false">AB43</f>
        <v>20103.792</v>
      </c>
      <c r="AC44" s="56" t="n">
        <f aca="false">AC43</f>
        <v>3545665.344</v>
      </c>
    </row>
    <row r="45" customFormat="false" ht="15" hidden="false" customHeight="false" outlineLevel="0" collapsed="false">
      <c r="B45" s="61"/>
      <c r="C45" s="62" t="s">
        <v>90</v>
      </c>
      <c r="D45" s="63"/>
      <c r="E45" s="64"/>
      <c r="F45" s="65"/>
      <c r="G45" s="65"/>
      <c r="H45" s="65"/>
      <c r="I45" s="65" t="s">
        <v>80</v>
      </c>
      <c r="J45" s="65" t="n">
        <v>2.84</v>
      </c>
      <c r="K45" s="99" t="n">
        <v>1</v>
      </c>
      <c r="L45" s="23"/>
      <c r="M45" s="66"/>
      <c r="N45" s="65"/>
      <c r="O45" s="65"/>
      <c r="P45" s="66"/>
      <c r="Q45" s="66"/>
      <c r="R45" s="19"/>
      <c r="S45" s="66"/>
      <c r="T45" s="67"/>
      <c r="U45" s="67"/>
      <c r="V45" s="67"/>
      <c r="W45" s="67"/>
      <c r="X45" s="68"/>
      <c r="Y45" s="68"/>
      <c r="Z45" s="24" t="n">
        <f aca="false">M45+N45+O45+P45+R45+S45+T45+U45+V45+W45+X45+Y45</f>
        <v>0</v>
      </c>
      <c r="AA45" s="24" t="n">
        <f aca="false">Z45-N45-O45-P45</f>
        <v>0</v>
      </c>
      <c r="AB45" s="24" t="n">
        <f aca="false">Z45-AA45</f>
        <v>0</v>
      </c>
      <c r="AC45" s="23" t="n">
        <f aca="false">Z45*4</f>
        <v>0</v>
      </c>
    </row>
    <row r="46" customFormat="false" ht="15" hidden="false" customHeight="false" outlineLevel="0" collapsed="false">
      <c r="B46" s="69"/>
      <c r="C46" s="70"/>
      <c r="D46" s="18"/>
      <c r="E46" s="19"/>
      <c r="F46" s="19"/>
      <c r="G46" s="19"/>
      <c r="H46" s="19"/>
      <c r="I46" s="19"/>
      <c r="J46" s="19"/>
      <c r="K46" s="100"/>
      <c r="L46" s="56" t="n">
        <f aca="false">L42+L43</f>
        <v>1920832.38</v>
      </c>
      <c r="M46" s="56" t="n">
        <f aca="false">M42+M43</f>
        <v>1587332.415</v>
      </c>
      <c r="N46" s="56" t="n">
        <f aca="false">N42+N43</f>
        <v>353586.06</v>
      </c>
      <c r="O46" s="56" t="n">
        <f aca="false">O42+O43</f>
        <v>0</v>
      </c>
      <c r="P46" s="56" t="n">
        <f aca="false">P42+P43</f>
        <v>221597.40975</v>
      </c>
      <c r="Q46" s="56" t="n">
        <f aca="false">Q42+Q43</f>
        <v>89425.153125</v>
      </c>
      <c r="R46" s="56" t="n">
        <f aca="false">R42+R43</f>
        <v>37659</v>
      </c>
      <c r="S46" s="56" t="n">
        <f aca="false">S42+S43</f>
        <v>9247</v>
      </c>
      <c r="T46" s="56" t="n">
        <f aca="false">T42+T43</f>
        <v>6188</v>
      </c>
      <c r="U46" s="56" t="n">
        <f aca="false">U42+U43</f>
        <v>57487.5984375</v>
      </c>
      <c r="V46" s="56" t="n">
        <f aca="false">V42+V43</f>
        <v>0</v>
      </c>
      <c r="W46" s="56" t="n">
        <f aca="false">W42+W43</f>
        <v>7078.8</v>
      </c>
      <c r="X46" s="56" t="n">
        <f aca="false">X42+X43</f>
        <v>38048.55</v>
      </c>
      <c r="Y46" s="56" t="n">
        <f aca="false">Y42+Y43</f>
        <v>0</v>
      </c>
      <c r="Z46" s="56" t="n">
        <f aca="false">Z42+Z43</f>
        <v>2682705.6088125</v>
      </c>
      <c r="AA46" s="56" t="n">
        <f aca="false">AA42+AA43</f>
        <v>1832466.5165625</v>
      </c>
      <c r="AB46" s="56" t="n">
        <f aca="false">AB42+AB43</f>
        <v>850239.09225</v>
      </c>
      <c r="AC46" s="56" t="n">
        <f aca="false">AC42+AC43</f>
        <v>32192467.30575</v>
      </c>
    </row>
    <row r="47" customFormat="false" ht="15" hidden="false" customHeight="false" outlineLevel="0" collapsed="false">
      <c r="B47" s="71"/>
      <c r="C47" s="72"/>
      <c r="D47" s="73"/>
      <c r="E47" s="73"/>
      <c r="F47" s="73"/>
      <c r="G47" s="73"/>
      <c r="H47" s="73"/>
      <c r="I47" s="73"/>
      <c r="J47" s="73"/>
      <c r="K47" s="101"/>
      <c r="L47" s="74"/>
      <c r="M47" s="73"/>
      <c r="N47" s="73"/>
      <c r="O47" s="73"/>
      <c r="P47" s="75"/>
      <c r="Q47" s="75"/>
      <c r="R47" s="73"/>
      <c r="S47" s="74"/>
      <c r="T47" s="74"/>
      <c r="U47" s="74"/>
      <c r="V47" s="74"/>
      <c r="W47" s="74"/>
      <c r="X47" s="73"/>
      <c r="Y47" s="73"/>
      <c r="Z47" s="73"/>
      <c r="AA47" s="73"/>
      <c r="AB47" s="73"/>
      <c r="AC47" s="74"/>
    </row>
    <row r="48" customFormat="false" ht="15.75" hidden="false" customHeight="true" outlineLevel="0" collapsed="false">
      <c r="B48" s="76"/>
      <c r="C48" s="2" t="s">
        <v>91</v>
      </c>
      <c r="D48" s="2"/>
      <c r="E48" s="77" t="s">
        <v>129</v>
      </c>
      <c r="F48" s="77"/>
      <c r="G48" s="77"/>
      <c r="H48" s="77"/>
      <c r="I48" s="76"/>
      <c r="J48" s="78"/>
      <c r="K48" s="102"/>
      <c r="L48" s="76"/>
      <c r="M48" s="79"/>
      <c r="N48" s="80" t="s">
        <v>130</v>
      </c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1"/>
      <c r="Z48" s="81"/>
      <c r="AA48" s="81"/>
      <c r="AB48" s="81"/>
      <c r="AC48" s="82"/>
    </row>
    <row r="49" customFormat="false" ht="15.75" hidden="false" customHeight="true" outlineLevel="0" collapsed="false">
      <c r="B49" s="76"/>
      <c r="C49" s="2" t="s">
        <v>94</v>
      </c>
      <c r="D49" s="2"/>
      <c r="E49" s="77" t="s">
        <v>95</v>
      </c>
      <c r="F49" s="77"/>
      <c r="G49" s="77"/>
      <c r="H49" s="77"/>
      <c r="I49" s="2"/>
      <c r="J49" s="78"/>
      <c r="K49" s="102"/>
      <c r="L49" s="76"/>
      <c r="M49" s="79"/>
      <c r="N49" s="83" t="s">
        <v>96</v>
      </c>
      <c r="O49" s="83"/>
      <c r="P49" s="84"/>
      <c r="Q49" s="84"/>
      <c r="R49" s="84"/>
      <c r="S49" s="85" t="s">
        <v>97</v>
      </c>
      <c r="T49" s="85"/>
      <c r="U49" s="85"/>
      <c r="V49" s="2"/>
      <c r="W49" s="73"/>
      <c r="X49" s="74"/>
      <c r="Y49" s="74"/>
      <c r="Z49" s="86"/>
      <c r="AA49" s="86"/>
      <c r="AB49" s="86"/>
      <c r="AC49" s="86"/>
    </row>
    <row r="50" customFormat="false" ht="15.75" hidden="false" customHeight="true" outlineLevel="0" collapsed="false">
      <c r="B50" s="5"/>
      <c r="C50" s="87" t="s">
        <v>98</v>
      </c>
      <c r="D50" s="2"/>
      <c r="E50" s="77" t="s">
        <v>99</v>
      </c>
      <c r="F50" s="77"/>
      <c r="G50" s="77"/>
      <c r="H50" s="77"/>
      <c r="I50" s="76"/>
      <c r="J50" s="78"/>
      <c r="K50" s="102"/>
      <c r="L50" s="76"/>
      <c r="M50" s="71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74"/>
      <c r="Y50" s="74"/>
      <c r="Z50" s="74"/>
      <c r="AA50" s="74"/>
      <c r="AB50" s="74"/>
      <c r="AC50" s="82"/>
    </row>
    <row r="51" customFormat="false" ht="15" hidden="false" customHeight="false" outlineLevel="0" collapsed="false">
      <c r="B51" s="2"/>
      <c r="C51" s="2"/>
      <c r="D51" s="2"/>
      <c r="E51" s="76"/>
      <c r="F51" s="2"/>
      <c r="G51" s="2"/>
      <c r="H51" s="2"/>
      <c r="I51" s="2"/>
      <c r="J51" s="78"/>
      <c r="K51" s="90"/>
      <c r="L51" s="2"/>
      <c r="M51" s="2"/>
      <c r="N51" s="2"/>
      <c r="O51" s="2"/>
      <c r="P51" s="3"/>
      <c r="Q51" s="3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customFormat="false" ht="15" hidden="false" customHeight="false" outlineLevel="0" collapsed="false">
      <c r="B52" s="2"/>
      <c r="C52" s="2"/>
      <c r="D52" s="2"/>
      <c r="E52" s="77"/>
      <c r="F52" s="77"/>
      <c r="G52" s="77"/>
      <c r="H52" s="77"/>
      <c r="I52" s="2"/>
      <c r="J52" s="78"/>
      <c r="K52" s="90"/>
      <c r="L52" s="2"/>
      <c r="M52" s="2"/>
      <c r="N52" s="2"/>
      <c r="O52" s="2"/>
      <c r="P52" s="3"/>
      <c r="Q52" s="3"/>
      <c r="R52" s="2"/>
      <c r="S52" s="2"/>
      <c r="T52" s="2"/>
      <c r="U52" s="2"/>
      <c r="V52" s="2"/>
      <c r="W52" s="80"/>
      <c r="X52" s="74"/>
      <c r="Y52" s="74"/>
      <c r="Z52" s="74"/>
      <c r="AA52" s="74"/>
      <c r="AB52" s="74"/>
      <c r="AC52" s="2"/>
    </row>
    <row r="55" customFormat="false" ht="15" hidden="false" customHeight="false" outlineLevel="0" collapsed="false">
      <c r="M55" s="88"/>
      <c r="N55" s="88"/>
      <c r="O55" s="88"/>
      <c r="P55" s="88"/>
      <c r="Q55" s="88"/>
      <c r="R55" s="88"/>
      <c r="S55" s="88"/>
      <c r="T55" s="88"/>
    </row>
  </sheetData>
  <mergeCells count="12">
    <mergeCell ref="B9:AC9"/>
    <mergeCell ref="E48:H48"/>
    <mergeCell ref="N48:X48"/>
    <mergeCell ref="E49:H49"/>
    <mergeCell ref="N49:O49"/>
    <mergeCell ref="P49:R49"/>
    <mergeCell ref="S49:U49"/>
    <mergeCell ref="Z49:AC49"/>
    <mergeCell ref="E50:H50"/>
    <mergeCell ref="N50:W50"/>
    <mergeCell ref="E52:H52"/>
    <mergeCell ref="M55:T5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5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2020-01-08T04:48:02Z</dcterms:created>
  <dc:creator>Пользователь</dc:creator>
  <dc:description/>
  <dc:language>ru-RU</dc:language>
  <cp:lastModifiedBy/>
  <cp:lastPrinted>2021-09-09T10:52:51Z</cp:lastPrinted>
  <dcterms:modified xsi:type="dcterms:W3CDTF">2021-09-17T16:18:24Z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