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тариф 01.01.2021" sheetId="1" state="visible" r:id="rId2"/>
    <sheet name="Лист1" sheetId="2" state="visible" r:id="rId3"/>
    <sheet name="ВАКАНСИЯ" sheetId="3" state="visible" r:id="rId4"/>
  </sheets>
  <definedNames>
    <definedName function="false" hidden="false" localSheetId="2" name="_xlnm.Print_Area" vbProcedure="false">ВАКАНСИЯ!$B$1:$BO$88</definedName>
    <definedName function="false" hidden="false" localSheetId="1" name="_xlnm.Print_Area" vbProcedure="false">Лист1!$B$1:$BO$85</definedName>
    <definedName function="false" hidden="false" localSheetId="0" name="_xlnm.Print_Area" vbProcedure="false">'тариф 01.01.2021'!$B$1:$BO$85</definedName>
    <definedName function="false" hidden="false" localSheetId="2" name="_xlnm._FilterDatabase" vbProcedure="false">ВАКАНСИЯ!$B$10:$BO$81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<sst xmlns="http://schemas.openxmlformats.org/spreadsheetml/2006/main" count="1075" uniqueCount="229">
  <si>
    <t xml:space="preserve">Согласовано</t>
  </si>
  <si>
    <t xml:space="preserve">УТВЕРЖДАЮ </t>
  </si>
  <si>
    <t xml:space="preserve">число классов</t>
  </si>
  <si>
    <t xml:space="preserve">Руководитель ОО района Шал акына</t>
  </si>
  <si>
    <t xml:space="preserve">Директор Кенесовской СШ</t>
  </si>
  <si>
    <t xml:space="preserve">число комплектов</t>
  </si>
  <si>
    <t xml:space="preserve">______________ Жангужинов К.А.</t>
  </si>
  <si>
    <t xml:space="preserve">___________ Мухамедин С.К.</t>
  </si>
  <si>
    <t xml:space="preserve">число учащихся</t>
  </si>
  <si>
    <t xml:space="preserve">"___"_____________2021 года</t>
  </si>
  <si>
    <t xml:space="preserve">Общее число пед.работы</t>
  </si>
  <si>
    <t xml:space="preserve">предш.</t>
  </si>
  <si>
    <t xml:space="preserve">итого</t>
  </si>
  <si>
    <t xml:space="preserve">ТАРИФИКАЦИОННЫЙ СПИСОК</t>
  </si>
  <si>
    <t xml:space="preserve">классов</t>
  </si>
  <si>
    <t xml:space="preserve">учителей Кенесовской средней школы района Шал акына на 01 сентября    2021 года</t>
  </si>
  <si>
    <t xml:space="preserve">кл/ком</t>
  </si>
  <si>
    <t xml:space="preserve">Адрес школы:  село Кенес района Шал акына Северо-Казахстанской области</t>
  </si>
  <si>
    <t xml:space="preserve">уч-ся</t>
  </si>
  <si>
    <t xml:space="preserve">Ф.И.О.</t>
  </si>
  <si>
    <t xml:space="preserve">Преподаваемый предмет</t>
  </si>
  <si>
    <t xml:space="preserve">какое учебное заведение окочил, специальность</t>
  </si>
  <si>
    <t xml:space="preserve">образо-вание</t>
  </si>
  <si>
    <t xml:space="preserve">Квалификационная категория</t>
  </si>
  <si>
    <t xml:space="preserve">категория оплаты труда</t>
  </si>
  <si>
    <t xml:space="preserve">педстаж (лет, мес)</t>
  </si>
  <si>
    <t xml:space="preserve">коэффициент</t>
  </si>
  <si>
    <t xml:space="preserve">миним 17697</t>
  </si>
  <si>
    <t xml:space="preserve">ставка в месяц</t>
  </si>
  <si>
    <t xml:space="preserve">число часов в неделю </t>
  </si>
  <si>
    <t xml:space="preserve">число факультативных часов в неделю </t>
  </si>
  <si>
    <t xml:space="preserve">Зарплата</t>
  </si>
  <si>
    <t xml:space="preserve">25% за раб.в сельс.местн</t>
  </si>
  <si>
    <t xml:space="preserve">10% из РБ</t>
  </si>
  <si>
    <t xml:space="preserve">ВСЕГО</t>
  </si>
  <si>
    <t xml:space="preserve">АОО "НИШ" </t>
  </si>
  <si>
    <t xml:space="preserve">доплата за проверку тетрадей</t>
  </si>
  <si>
    <t xml:space="preserve">Проверка тетрадей, всего 1-11</t>
  </si>
  <si>
    <t xml:space="preserve">классное руководство</t>
  </si>
  <si>
    <t xml:space="preserve">зав. кабинетом</t>
  </si>
  <si>
    <t xml:space="preserve">1,2,5,7,3,6,8,9,10</t>
  </si>
  <si>
    <t xml:space="preserve">наставничество </t>
  </si>
  <si>
    <t xml:space="preserve">3-х язычие</t>
  </si>
  <si>
    <t xml:space="preserve">факт отраб часы</t>
  </si>
  <si>
    <t xml:space="preserve">пед.мастер(исследователь -40%,эксперт-35%,модератор-30%)</t>
  </si>
  <si>
    <t xml:space="preserve">10МРП.магистра</t>
  </si>
  <si>
    <t xml:space="preserve">Доплата учителю физ-ры</t>
  </si>
  <si>
    <t xml:space="preserve">ИТОГО ДОПЛАТ</t>
  </si>
  <si>
    <t xml:space="preserve">ИТОГО ЗП</t>
  </si>
  <si>
    <t xml:space="preserve">РБ разница</t>
  </si>
  <si>
    <t xml:space="preserve">МБ</t>
  </si>
  <si>
    <t xml:space="preserve">ИТОГО ФЗП 12 мес</t>
  </si>
  <si>
    <t xml:space="preserve">1-4 кл.</t>
  </si>
  <si>
    <t xml:space="preserve">5-11 классы</t>
  </si>
  <si>
    <t xml:space="preserve">Рег. №</t>
  </si>
  <si>
    <t xml:space="preserve">Срок действия</t>
  </si>
  <si>
    <t xml:space="preserve">Предмет</t>
  </si>
  <si>
    <t xml:space="preserve">кв. категория</t>
  </si>
  <si>
    <t xml:space="preserve">за нормативные часы</t>
  </si>
  <si>
    <t xml:space="preserve">за факультативные часы</t>
  </si>
  <si>
    <t xml:space="preserve">всего</t>
  </si>
  <si>
    <t xml:space="preserve">40% от БДО</t>
  </si>
  <si>
    <t xml:space="preserve">50% от БДО</t>
  </si>
  <si>
    <t xml:space="preserve">1 Уровень</t>
  </si>
  <si>
    <t xml:space="preserve">час</t>
  </si>
  <si>
    <t xml:space="preserve">сумма</t>
  </si>
  <si>
    <t xml:space="preserve">рус, лит; каз, лит.;</t>
  </si>
  <si>
    <t xml:space="preserve">каз. яз, лит.;           рус. яз., лит   </t>
  </si>
  <si>
    <t xml:space="preserve">матем, химия, физика, биология, ин.яз, черчение</t>
  </si>
  <si>
    <t xml:space="preserve">кл</t>
  </si>
  <si>
    <t xml:space="preserve">размер</t>
  </si>
  <si>
    <t xml:space="preserve">С</t>
  </si>
  <si>
    <t xml:space="preserve">ПО</t>
  </si>
  <si>
    <t xml:space="preserve">1-4 кл</t>
  </si>
  <si>
    <t xml:space="preserve">5-9 кл</t>
  </si>
  <si>
    <t xml:space="preserve">.10-11</t>
  </si>
  <si>
    <t xml:space="preserve">100% от ДО</t>
  </si>
  <si>
    <t xml:space="preserve">пров часы</t>
  </si>
  <si>
    <t xml:space="preserve">I-IV</t>
  </si>
  <si>
    <t xml:space="preserve">V-IX</t>
  </si>
  <si>
    <t xml:space="preserve">X-XI</t>
  </si>
  <si>
    <t xml:space="preserve">А</t>
  </si>
  <si>
    <t xml:space="preserve">Б</t>
  </si>
  <si>
    <t xml:space="preserve">В</t>
  </si>
  <si>
    <t xml:space="preserve">Г</t>
  </si>
  <si>
    <t xml:space="preserve">Учитель</t>
  </si>
  <si>
    <t xml:space="preserve">информатика</t>
  </si>
  <si>
    <t xml:space="preserve">Астана ПТУ,информатика</t>
  </si>
  <si>
    <t xml:space="preserve">выс   </t>
  </si>
  <si>
    <t xml:space="preserve">уч информатики</t>
  </si>
  <si>
    <t xml:space="preserve">п-э</t>
  </si>
  <si>
    <t xml:space="preserve">В2-2</t>
  </si>
  <si>
    <t xml:space="preserve">қаз,т әдебиет</t>
  </si>
  <si>
    <t xml:space="preserve">СКГУ 2004 каз.яз</t>
  </si>
  <si>
    <t xml:space="preserve">уч каз яз и лит</t>
  </si>
  <si>
    <t xml:space="preserve">п-и</t>
  </si>
  <si>
    <t xml:space="preserve">В2-1</t>
  </si>
  <si>
    <t xml:space="preserve">тарих</t>
  </si>
  <si>
    <t xml:space="preserve">СКГУ 2003 история</t>
  </si>
  <si>
    <t xml:space="preserve">уч истории</t>
  </si>
  <si>
    <t xml:space="preserve">құқық</t>
  </si>
  <si>
    <t xml:space="preserve">география</t>
  </si>
  <si>
    <t xml:space="preserve">СКГУ 2005 география</t>
  </si>
  <si>
    <t xml:space="preserve">24,12,2023</t>
  </si>
  <si>
    <t xml:space="preserve">уч географии</t>
  </si>
  <si>
    <t xml:space="preserve">п.и</t>
  </si>
  <si>
    <t xml:space="preserve">рус.яз, лит-ра</t>
  </si>
  <si>
    <t xml:space="preserve">СКУ 2021 рус.яз и литература</t>
  </si>
  <si>
    <t xml:space="preserve">б/к</t>
  </si>
  <si>
    <t xml:space="preserve">В2-4</t>
  </si>
  <si>
    <t xml:space="preserve">4кл</t>
  </si>
  <si>
    <t xml:space="preserve">ППУ, 1994, НК 5к МНО</t>
  </si>
  <si>
    <t xml:space="preserve">нач кл</t>
  </si>
  <si>
    <t xml:space="preserve">8,5</t>
  </si>
  <si>
    <t xml:space="preserve">4</t>
  </si>
  <si>
    <t xml:space="preserve">кәсіп ж/е бизнес</t>
  </si>
  <si>
    <t xml:space="preserve">СКГУ, ФК и НВП 2009</t>
  </si>
  <si>
    <t xml:space="preserve">уч НВП</t>
  </si>
  <si>
    <t xml:space="preserve">НВТП</t>
  </si>
  <si>
    <t xml:space="preserve">химия</t>
  </si>
  <si>
    <t xml:space="preserve">СКУ 2021 биология</t>
  </si>
  <si>
    <t xml:space="preserve">2</t>
  </si>
  <si>
    <t xml:space="preserve">биология</t>
  </si>
  <si>
    <t xml:space="preserve">уч.биологии</t>
  </si>
  <si>
    <t xml:space="preserve">математика</t>
  </si>
  <si>
    <t xml:space="preserve">СКГУ 1999 мат и инф</t>
  </si>
  <si>
    <t xml:space="preserve">уч математики</t>
  </si>
  <si>
    <t xml:space="preserve">10,5</t>
  </si>
  <si>
    <t xml:space="preserve">көркем еңбек</t>
  </si>
  <si>
    <t xml:space="preserve">ППУ 1985 труды,черч</t>
  </si>
  <si>
    <t xml:space="preserve">с/с</t>
  </si>
  <si>
    <t xml:space="preserve">уч труда</t>
  </si>
  <si>
    <t xml:space="preserve">В4-3</t>
  </si>
  <si>
    <t xml:space="preserve">шетел тілі/англ.яз</t>
  </si>
  <si>
    <t xml:space="preserve">СКГУ 2008англ.яз</t>
  </si>
  <si>
    <t xml:space="preserve">уч англ яз</t>
  </si>
  <si>
    <t xml:space="preserve">3 кл</t>
  </si>
  <si>
    <t xml:space="preserve">СКГУ 1999 МНО</t>
  </si>
  <si>
    <t xml:space="preserve">каз.яз и литер</t>
  </si>
  <si>
    <t xml:space="preserve">КПИ 1997 каз.яз</t>
  </si>
  <si>
    <t xml:space="preserve">24,12,2018</t>
  </si>
  <si>
    <t xml:space="preserve">7,5</t>
  </si>
  <si>
    <t xml:space="preserve">2кл</t>
  </si>
  <si>
    <t xml:space="preserve">ЦАУ,КГЮИУ Семей</t>
  </si>
  <si>
    <t xml:space="preserve">9</t>
  </si>
  <si>
    <t xml:space="preserve">физ-ра</t>
  </si>
  <si>
    <r>
      <rPr>
        <sz val="10"/>
        <rFont val="Times New Roman"/>
        <family val="1"/>
        <charset val="204"/>
      </rPr>
      <t xml:space="preserve">ППИ </t>
    </r>
    <r>
      <rPr>
        <sz val="10"/>
        <color rgb="FF800080"/>
        <rFont val="Times New Roman"/>
        <family val="1"/>
        <charset val="204"/>
      </rPr>
      <t xml:space="preserve">1995</t>
    </r>
    <r>
      <rPr>
        <sz val="10"/>
        <rFont val="Times New Roman"/>
        <family val="1"/>
        <charset val="204"/>
      </rPr>
      <t xml:space="preserve"> ФК</t>
    </r>
  </si>
  <si>
    <t xml:space="preserve">15,07,2019</t>
  </si>
  <si>
    <t xml:space="preserve">15,07,2024</t>
  </si>
  <si>
    <t xml:space="preserve">уч физ</t>
  </si>
  <si>
    <t xml:space="preserve">КПИ, МНО 2012</t>
  </si>
  <si>
    <t xml:space="preserve">15,06,2016</t>
  </si>
  <si>
    <t xml:space="preserve">15,06,2021</t>
  </si>
  <si>
    <t xml:space="preserve">1кл</t>
  </si>
  <si>
    <t xml:space="preserve">Кокше академия</t>
  </si>
  <si>
    <t xml:space="preserve">өзін-өзі тану</t>
  </si>
  <si>
    <t xml:space="preserve">СКГУ,2012 психология</t>
  </si>
  <si>
    <t xml:space="preserve">уч самопозн</t>
  </si>
  <si>
    <t xml:space="preserve">СКГУ, математика</t>
  </si>
  <si>
    <t xml:space="preserve">п-м</t>
  </si>
  <si>
    <t xml:space="preserve">В2-3</t>
  </si>
  <si>
    <t xml:space="preserve">4,5</t>
  </si>
  <si>
    <t xml:space="preserve">0,5</t>
  </si>
  <si>
    <t xml:space="preserve">физика</t>
  </si>
  <si>
    <t xml:space="preserve">уч физики</t>
  </si>
  <si>
    <t xml:space="preserve">СКГУ</t>
  </si>
  <si>
    <t xml:space="preserve">музыка</t>
  </si>
  <si>
    <t xml:space="preserve">ППУ дошк</t>
  </si>
  <si>
    <t xml:space="preserve">В4-4</t>
  </si>
  <si>
    <t xml:space="preserve">И Т О Г О </t>
  </si>
  <si>
    <t xml:space="preserve">Инвариантты компоненттен таңдау пәндері</t>
  </si>
  <si>
    <t xml:space="preserve">қаз.тарихы</t>
  </si>
  <si>
    <t xml:space="preserve">дүн.тарихы</t>
  </si>
  <si>
    <t xml:space="preserve">Глобалдық компетенция</t>
  </si>
  <si>
    <t xml:space="preserve">графика және жобалау</t>
  </si>
  <si>
    <t xml:space="preserve">парасат және әдеп</t>
  </si>
  <si>
    <t xml:space="preserve">экология</t>
  </si>
  <si>
    <t xml:space="preserve">сыни ойлау</t>
  </si>
  <si>
    <t xml:space="preserve">Школьный компонент</t>
  </si>
  <si>
    <t xml:space="preserve">занятия по выбору (факультатив) </t>
  </si>
  <si>
    <t xml:space="preserve">логикалық есеп</t>
  </si>
  <si>
    <t xml:space="preserve">қызықты матем</t>
  </si>
  <si>
    <t xml:space="preserve">функ.сауаттылық</t>
  </si>
  <si>
    <t xml:space="preserve">Элективті курстар</t>
  </si>
  <si>
    <t xml:space="preserve">шебер қолдар</t>
  </si>
  <si>
    <t xml:space="preserve">CLIL инф.на англ</t>
  </si>
  <si>
    <t xml:space="preserve">домбыра</t>
  </si>
  <si>
    <t xml:space="preserve">дінтану</t>
  </si>
  <si>
    <t xml:space="preserve">флора және фауна </t>
  </si>
  <si>
    <t xml:space="preserve">биология әлемі</t>
  </si>
  <si>
    <t xml:space="preserve">ата кәсіп</t>
  </si>
  <si>
    <t xml:space="preserve">phisics</t>
  </si>
  <si>
    <t xml:space="preserve">Дене шынықтыру: спорттық ойындар</t>
  </si>
  <si>
    <t xml:space="preserve">Ұлттық ойындар</t>
  </si>
  <si>
    <t xml:space="preserve">Предшкола</t>
  </si>
  <si>
    <t xml:space="preserve">орыс тілі</t>
  </si>
  <si>
    <t xml:space="preserve">самопознание</t>
  </si>
  <si>
    <t xml:space="preserve">англ.яз</t>
  </si>
  <si>
    <t xml:space="preserve">ВСЕГО по листу </t>
  </si>
  <si>
    <t xml:space="preserve"> заведующая РМК</t>
  </si>
  <si>
    <t xml:space="preserve">Касенова Ж.А</t>
  </si>
  <si>
    <t xml:space="preserve">Главный экономист                                             Тасмагамбетов К.М.</t>
  </si>
  <si>
    <t xml:space="preserve">Главный специалист</t>
  </si>
  <si>
    <t xml:space="preserve">Зубкова Е.А.</t>
  </si>
  <si>
    <t xml:space="preserve">Председатель совета профсоюза                            Жаркинбаев Д.Т</t>
  </si>
  <si>
    <t xml:space="preserve">Методист по кадрам </t>
  </si>
  <si>
    <t xml:space="preserve">Жук М.П.</t>
  </si>
  <si>
    <t xml:space="preserve"> </t>
  </si>
  <si>
    <t xml:space="preserve">Мухамедин Сырым Койшибаевич</t>
  </si>
  <si>
    <t xml:space="preserve">Нурмаганбетова Акнур Макеновна </t>
  </si>
  <si>
    <t xml:space="preserve">вакансия</t>
  </si>
  <si>
    <t xml:space="preserve">Адырбаева Маржан Жолкеновна</t>
  </si>
  <si>
    <t xml:space="preserve">Адырбаева Роза Кайржановна</t>
  </si>
  <si>
    <t xml:space="preserve">Калиева Маржан Кайнашовна</t>
  </si>
  <si>
    <t xml:space="preserve">Бактубаев Асет Макенович</t>
  </si>
  <si>
    <t xml:space="preserve">Тлеубаева Акмарал Айдаровна</t>
  </si>
  <si>
    <t xml:space="preserve">Негметова Салтанат Галымжановна </t>
  </si>
  <si>
    <t xml:space="preserve">Бигужин Сабит Кабиболович</t>
  </si>
  <si>
    <t xml:space="preserve">Байдалина Галима Габитовна</t>
  </si>
  <si>
    <t xml:space="preserve">Кубетаева Гульжан Сапаровна</t>
  </si>
  <si>
    <t xml:space="preserve">Сыздыкова Назира Боркеновна </t>
  </si>
  <si>
    <t xml:space="preserve">Хамзина Айнаш Жанайдаровна </t>
  </si>
  <si>
    <t xml:space="preserve">Сыздыков Мейрам Кайрович </t>
  </si>
  <si>
    <t xml:space="preserve">Тукенова Шынар Еншибаевна </t>
  </si>
  <si>
    <t xml:space="preserve">Беккужина Замзагуль Еслямовна</t>
  </si>
  <si>
    <t xml:space="preserve">Мухамедина Куаныш Маратовна </t>
  </si>
  <si>
    <t xml:space="preserve">Абденкина Назгуль Бекжановна </t>
  </si>
  <si>
    <t xml:space="preserve">Гниева Асыл Серикбаевна</t>
  </si>
  <si>
    <t xml:space="preserve">Сайдалина Гульназия Брмжановна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</si>
</sst>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"/>
    <numFmt numFmtId="166" formatCode="0%"/>
    <numFmt numFmtId="167" formatCode="dd/mmm"/>
    <numFmt numFmtId="168" formatCode="dd/mm/yyyy"/>
    <numFmt numFmtId="169" formatCode="0.00"/>
    <numFmt numFmtId="170" formatCode="#,##0"/>
    <numFmt numFmtId="171" formatCode="0.0"/>
    <numFmt numFmtId="172" formatCode="@"/>
    <numFmt numFmtId="173" formatCode="_-* #,##0.00\ _₽_-;\-* #,##0.00\ _₽_-;_-* \-??\ _₽_-;_-@_-"/>
  </numFmts>
  <fonts count="2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2"/>
      <charset val="204"/>
    </font>
    <font>
      <sz val="11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 val="true"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80008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0"/>
      <color rgb="FFFF0000"/>
      <name val="Times New Roman"/>
      <family val="1"/>
      <charset val="204"/>
    </font>
    <font>
      <b val="true"/>
      <sz val="8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sz val="11"/>
      <name val="Arial Cyr"/>
      <family val="2"/>
      <charset val="204"/>
    </font>
    <font>
      <sz val="10"/>
      <color rgb="FFFF0000"/>
      <name val="Arial Cyr"/>
      <family val="0"/>
      <charset val="204"/>
    </font>
    <font>
      <sz val="10"/>
      <name val="Arial Cyr"/>
      <family val="0"/>
      <charset val="204"/>
    </font>
    <font>
      <b val="true"/>
      <sz val="11"/>
      <name val="Times New Roman"/>
      <family val="1"/>
      <charset val="204"/>
    </font>
    <font>
      <b val="true"/>
      <sz val="8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1" xfId="0" applyFont="true" applyBorder="true" applyAlignment="true" applyProtection="false">
      <alignment horizontal="right" vertical="center" textRotation="9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10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6" fontId="11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1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1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4" fontId="13" fillId="2" borderId="1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7" fontId="11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6" fontId="11" fillId="0" borderId="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2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Ахметбекова1янв2009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BO93"/>
  <sheetViews>
    <sheetView showFormulas="false" showGridLines="true" showRowColHeaders="true" showZeros="true" rightToLeft="false" tabSelected="false" showOutlineSymbols="true" defaultGridColor="true" view="pageBreakPreview" topLeftCell="A2" colorId="64" zoomScale="82" zoomScaleNormal="82" zoomScalePageLayoutView="82" workbookViewId="0">
      <selection pane="topLeft" activeCell="B76" activeCellId="0" sqref="B76"/>
    </sheetView>
  </sheetViews>
  <sheetFormatPr defaultColWidth="10.30078125" defaultRowHeight="15" zeroHeight="false" outlineLevelRow="0" outlineLevelCol="0"/>
  <cols>
    <col collapsed="false" customWidth="true" hidden="false" outlineLevel="0" max="2" min="2" style="0" width="35.29"/>
    <col collapsed="false" customWidth="true" hidden="false" outlineLevel="0" max="3" min="3" style="0" width="13.43"/>
    <col collapsed="false" customWidth="true" hidden="false" outlineLevel="0" max="4" min="4" style="0" width="15.57"/>
    <col collapsed="false" customWidth="true" hidden="false" outlineLevel="0" max="5" min="5" style="0" width="5.43"/>
    <col collapsed="false" customWidth="true" hidden="false" outlineLevel="0" max="6" min="6" style="0" width="8.29"/>
    <col collapsed="false" customWidth="true" hidden="false" outlineLevel="0" max="7" min="7" style="0" width="12.29"/>
    <col collapsed="false" customWidth="true" hidden="false" outlineLevel="0" max="8" min="8" style="0" width="13.43"/>
    <col collapsed="false" customWidth="true" hidden="false" outlineLevel="0" max="9" min="9" style="0" width="7.71"/>
    <col collapsed="false" customWidth="true" hidden="false" outlineLevel="0" max="10" min="10" style="1" width="4.43"/>
    <col collapsed="false" customWidth="true" hidden="false" outlineLevel="0" max="11" min="11" style="0" width="4.86"/>
    <col collapsed="false" customWidth="true" hidden="false" outlineLevel="0" max="12" min="12" style="0" width="5.86"/>
    <col collapsed="false" customWidth="true" hidden="false" outlineLevel="0" max="13" min="13" style="0" width="5.01"/>
    <col collapsed="false" customWidth="true" hidden="false" outlineLevel="0" max="14" min="14" style="0" width="7.29"/>
    <col collapsed="false" customWidth="true" hidden="false" outlineLevel="0" max="15" min="15" style="0" width="10"/>
    <col collapsed="false" customWidth="true" hidden="false" outlineLevel="0" max="16" min="16" style="0" width="5.14"/>
    <col collapsed="false" customWidth="true" hidden="false" outlineLevel="0" max="17" min="17" style="0" width="10.85"/>
    <col collapsed="false" customWidth="true" hidden="false" outlineLevel="0" max="18" min="18" style="0" width="5.86"/>
    <col collapsed="false" customWidth="true" hidden="false" outlineLevel="0" max="19" min="19" style="2" width="6.28"/>
    <col collapsed="false" customWidth="true" hidden="false" outlineLevel="0" max="20" min="20" style="2" width="8"/>
    <col collapsed="false" customWidth="true" hidden="false" outlineLevel="0" max="21" min="21" style="2" width="7.57"/>
    <col collapsed="false" customWidth="true" hidden="false" outlineLevel="0" max="22" min="22" style="0" width="9.29"/>
    <col collapsed="false" customWidth="true" hidden="false" outlineLevel="0" max="23" min="23" style="0" width="8.71"/>
    <col collapsed="false" customWidth="true" hidden="false" outlineLevel="0" max="24" min="24" style="0" width="8.57"/>
    <col collapsed="false" customWidth="true" hidden="false" outlineLevel="0" max="25" min="25" style="0" width="8.42"/>
    <col collapsed="false" customWidth="true" hidden="false" outlineLevel="0" max="26" min="26" style="0" width="8.57"/>
    <col collapsed="false" customWidth="true" hidden="false" outlineLevel="0" max="27" min="27" style="0" width="10.14"/>
    <col collapsed="false" customWidth="true" hidden="false" outlineLevel="0" max="28" min="28" style="0" width="10"/>
    <col collapsed="false" customWidth="true" hidden="false" outlineLevel="0" max="29" min="29" style="0" width="8.71"/>
    <col collapsed="false" customWidth="true" hidden="false" outlineLevel="0" max="31" min="30" style="0" width="10.85"/>
    <col collapsed="false" customWidth="true" hidden="false" outlineLevel="0" max="32" min="32" style="0" width="9.42"/>
    <col collapsed="false" customWidth="true" hidden="true" outlineLevel="0" max="33" min="33" style="0" width="9.42"/>
    <col collapsed="false" customWidth="true" hidden="false" outlineLevel="0" max="34" min="34" style="0" width="9.14"/>
    <col collapsed="false" customWidth="true" hidden="false" outlineLevel="0" max="35" min="35" style="0" width="10.71"/>
    <col collapsed="false" customWidth="true" hidden="false" outlineLevel="0" max="36" min="36" style="0" width="6.28"/>
    <col collapsed="false" customWidth="true" hidden="false" outlineLevel="0" max="37" min="37" style="0" width="8.14"/>
    <col collapsed="false" customWidth="true" hidden="false" outlineLevel="0" max="38" min="38" style="0" width="7"/>
    <col collapsed="false" customWidth="true" hidden="false" outlineLevel="0" max="39" min="39" style="0" width="8"/>
    <col collapsed="false" customWidth="true" hidden="false" outlineLevel="0" max="40" min="40" style="0" width="6.57"/>
    <col collapsed="false" customWidth="true" hidden="false" outlineLevel="0" max="41" min="41" style="0" width="9.42"/>
    <col collapsed="false" customWidth="true" hidden="false" outlineLevel="0" max="42" min="42" style="0" width="8.86"/>
    <col collapsed="false" customWidth="true" hidden="false" outlineLevel="0" max="43" min="43" style="0" width="11.29"/>
    <col collapsed="false" customWidth="true" hidden="false" outlineLevel="0" max="44" min="44" style="0" width="9.71"/>
    <col collapsed="false" customWidth="true" hidden="false" outlineLevel="0" max="46" min="46" style="0" width="9.42"/>
    <col collapsed="false" customWidth="true" hidden="false" outlineLevel="0" max="47" min="47" style="0" width="10.14"/>
    <col collapsed="false" customWidth="true" hidden="false" outlineLevel="0" max="48" min="48" style="0" width="5.43"/>
    <col collapsed="false" customWidth="true" hidden="false" outlineLevel="0" max="49" min="49" style="0" width="6.57"/>
    <col collapsed="false" customWidth="true" hidden="false" outlineLevel="0" max="50" min="50" style="0" width="7"/>
    <col collapsed="false" customWidth="true" hidden="false" outlineLevel="0" max="51" min="51" style="0" width="6.57"/>
    <col collapsed="false" customWidth="true" hidden="false" outlineLevel="0" max="52" min="52" style="0" width="7.86"/>
    <col collapsed="false" customWidth="true" hidden="false" outlineLevel="0" max="53" min="53" style="0" width="6.86"/>
    <col collapsed="false" customWidth="true" hidden="false" outlineLevel="0" max="54" min="54" style="0" width="8.14"/>
    <col collapsed="false" customWidth="true" hidden="false" outlineLevel="0" max="55" min="55" style="0" width="6.01"/>
    <col collapsed="false" customWidth="true" hidden="false" outlineLevel="0" max="57" min="56" style="0" width="12.42"/>
    <col collapsed="false" customWidth="true" hidden="false" outlineLevel="0" max="58" min="58" style="0" width="11.99"/>
    <col collapsed="false" customWidth="true" hidden="false" outlineLevel="0" max="59" min="59" style="0" width="7.71"/>
    <col collapsed="false" customWidth="true" hidden="false" outlineLevel="0" max="60" min="60" style="1" width="11.86"/>
    <col collapsed="false" customWidth="true" hidden="false" outlineLevel="0" max="61" min="61" style="0" width="8.14"/>
    <col collapsed="false" customWidth="true" hidden="false" outlineLevel="0" max="62" min="62" style="0" width="7.71"/>
    <col collapsed="false" customWidth="true" hidden="false" outlineLevel="0" max="67" min="67" style="0" width="10.85"/>
  </cols>
  <sheetData>
    <row r="1" customFormat="false" ht="15.75" hidden="true" customHeight="true" outlineLevel="0" collapsed="false">
      <c r="B1" s="3"/>
      <c r="C1" s="3"/>
      <c r="D1" s="3"/>
      <c r="E1" s="3"/>
      <c r="F1" s="3"/>
      <c r="G1" s="3"/>
      <c r="H1" s="3"/>
      <c r="I1" s="4"/>
      <c r="J1" s="5"/>
      <c r="K1" s="3"/>
      <c r="L1" s="3"/>
      <c r="M1" s="3"/>
      <c r="N1" s="3"/>
      <c r="O1" s="3"/>
      <c r="P1" s="3"/>
      <c r="Q1" s="3"/>
      <c r="R1" s="3"/>
      <c r="S1" s="6"/>
      <c r="T1" s="6"/>
      <c r="U1" s="6"/>
      <c r="V1" s="3"/>
      <c r="W1" s="3"/>
      <c r="X1" s="3"/>
      <c r="Y1" s="3"/>
      <c r="Z1" s="3"/>
      <c r="AA1" s="3"/>
      <c r="AB1" s="3"/>
    </row>
    <row r="2" customFormat="false" ht="15.75" hidden="false" customHeight="true" outlineLevel="0" collapsed="false">
      <c r="B2" s="7" t="s">
        <v>0</v>
      </c>
      <c r="C2" s="8"/>
      <c r="D2" s="9"/>
      <c r="E2" s="10"/>
      <c r="F2" s="10"/>
      <c r="G2" s="10"/>
      <c r="H2" s="10"/>
      <c r="I2" s="10"/>
      <c r="J2" s="5"/>
      <c r="K2" s="3"/>
      <c r="L2" s="11"/>
      <c r="M2" s="6"/>
      <c r="N2" s="3"/>
      <c r="O2" s="3"/>
      <c r="P2" s="3"/>
      <c r="Q2" s="12" t="s">
        <v>1</v>
      </c>
      <c r="R2" s="13"/>
      <c r="S2" s="6"/>
      <c r="T2" s="6"/>
      <c r="U2" s="6"/>
      <c r="V2" s="13"/>
      <c r="W2" s="13" t="s">
        <v>2</v>
      </c>
      <c r="X2" s="14"/>
      <c r="Y2" s="14"/>
      <c r="Z2" s="14"/>
      <c r="AA2" s="14"/>
      <c r="AB2" s="15" t="n">
        <v>4</v>
      </c>
      <c r="AC2" s="15"/>
      <c r="AD2" s="15" t="n">
        <v>5</v>
      </c>
      <c r="AE2" s="15" t="n">
        <v>2</v>
      </c>
      <c r="AF2" s="15" t="n">
        <v>11</v>
      </c>
      <c r="AG2" s="14"/>
      <c r="AH2" s="14"/>
      <c r="AI2" s="14"/>
      <c r="AJ2" s="14"/>
      <c r="AK2" s="14"/>
      <c r="AL2" s="14"/>
      <c r="AM2" s="14"/>
      <c r="AN2" s="14"/>
      <c r="AO2" s="14"/>
      <c r="AP2" s="16"/>
      <c r="AQ2" s="16"/>
      <c r="AR2" s="16"/>
      <c r="AS2" s="16"/>
      <c r="AT2" s="16"/>
      <c r="AU2" s="16"/>
    </row>
    <row r="3" customFormat="false" ht="15.75" hidden="false" customHeight="true" outlineLevel="0" collapsed="false">
      <c r="B3" s="17" t="s">
        <v>3</v>
      </c>
      <c r="C3" s="8"/>
      <c r="D3" s="9"/>
      <c r="E3" s="10"/>
      <c r="F3" s="10"/>
      <c r="G3" s="10"/>
      <c r="H3" s="10"/>
      <c r="I3" s="10"/>
      <c r="J3" s="5"/>
      <c r="K3" s="3"/>
      <c r="L3" s="11"/>
      <c r="M3" s="6"/>
      <c r="N3" s="3"/>
      <c r="O3" s="3"/>
      <c r="P3" s="3"/>
      <c r="Q3" s="12" t="s">
        <v>4</v>
      </c>
      <c r="R3" s="13"/>
      <c r="S3" s="6"/>
      <c r="T3" s="6"/>
      <c r="U3" s="6"/>
      <c r="V3" s="13"/>
      <c r="W3" s="13" t="s">
        <v>5</v>
      </c>
      <c r="X3" s="14"/>
      <c r="Y3" s="14"/>
      <c r="Z3" s="14"/>
      <c r="AA3" s="14"/>
      <c r="AB3" s="15" t="n">
        <v>4</v>
      </c>
      <c r="AC3" s="15"/>
      <c r="AD3" s="15" t="n">
        <v>4</v>
      </c>
      <c r="AE3" s="15" t="n">
        <v>2</v>
      </c>
      <c r="AF3" s="15" t="n">
        <v>10</v>
      </c>
      <c r="AG3" s="14"/>
      <c r="AH3" s="14"/>
      <c r="AI3" s="14"/>
      <c r="AJ3" s="14"/>
      <c r="AK3" s="14"/>
      <c r="AL3" s="14"/>
      <c r="AM3" s="14"/>
      <c r="AN3" s="14"/>
      <c r="AO3" s="14"/>
      <c r="AP3" s="16"/>
      <c r="AQ3" s="16"/>
      <c r="AR3" s="16"/>
      <c r="AS3" s="16"/>
      <c r="AT3" s="16"/>
      <c r="AU3" s="16"/>
    </row>
    <row r="4" customFormat="false" ht="15.75" hidden="false" customHeight="true" outlineLevel="0" collapsed="false">
      <c r="B4" s="17" t="s">
        <v>6</v>
      </c>
      <c r="C4" s="8"/>
      <c r="D4" s="9"/>
      <c r="E4" s="10"/>
      <c r="F4" s="10"/>
      <c r="G4" s="10"/>
      <c r="H4" s="10"/>
      <c r="I4" s="10"/>
      <c r="J4" s="5"/>
      <c r="K4" s="3"/>
      <c r="L4" s="11"/>
      <c r="M4" s="6"/>
      <c r="N4" s="3"/>
      <c r="O4" s="3"/>
      <c r="P4" s="3"/>
      <c r="Q4" s="18" t="s">
        <v>7</v>
      </c>
      <c r="R4" s="13"/>
      <c r="S4" s="6"/>
      <c r="T4" s="6"/>
      <c r="U4" s="6"/>
      <c r="V4" s="13"/>
      <c r="W4" s="13" t="s">
        <v>8</v>
      </c>
      <c r="X4" s="14"/>
      <c r="Y4" s="14"/>
      <c r="Z4" s="14"/>
      <c r="AA4" s="14"/>
      <c r="AB4" s="15" t="n">
        <v>23</v>
      </c>
      <c r="AC4" s="15"/>
      <c r="AD4" s="15" t="n">
        <v>22</v>
      </c>
      <c r="AE4" s="15" t="n">
        <v>17</v>
      </c>
      <c r="AF4" s="15" t="n">
        <v>62</v>
      </c>
      <c r="AG4" s="14"/>
      <c r="AH4" s="14"/>
      <c r="AI4" s="14"/>
      <c r="AJ4" s="14"/>
      <c r="AK4" s="14"/>
      <c r="AL4" s="14"/>
      <c r="AM4" s="14"/>
      <c r="AN4" s="14"/>
      <c r="AO4" s="14"/>
      <c r="AP4" s="16"/>
      <c r="AQ4" s="16"/>
      <c r="AR4" s="16"/>
      <c r="AS4" s="16"/>
      <c r="AT4" s="16"/>
      <c r="AU4" s="16"/>
    </row>
    <row r="5" customFormat="false" ht="15.75" hidden="false" customHeight="true" outlineLevel="0" collapsed="false">
      <c r="B5" s="17" t="s">
        <v>9</v>
      </c>
      <c r="C5" s="19"/>
      <c r="D5" s="9"/>
      <c r="E5" s="10"/>
      <c r="F5" s="10"/>
      <c r="G5" s="10"/>
      <c r="H5" s="10"/>
      <c r="I5" s="10"/>
      <c r="J5" s="5"/>
      <c r="K5" s="3"/>
      <c r="L5" s="20"/>
      <c r="M5" s="6"/>
      <c r="N5" s="3"/>
      <c r="O5" s="3"/>
      <c r="P5" s="3"/>
      <c r="Q5" s="18" t="s">
        <v>9</v>
      </c>
      <c r="R5" s="13"/>
      <c r="S5" s="6"/>
      <c r="T5" s="6"/>
      <c r="U5" s="6"/>
      <c r="V5" s="21"/>
      <c r="W5" s="13" t="s">
        <v>10</v>
      </c>
      <c r="X5" s="14"/>
      <c r="Y5" s="14"/>
      <c r="Z5" s="14"/>
      <c r="AA5" s="14"/>
      <c r="AB5" s="22" t="n">
        <v>93</v>
      </c>
      <c r="AC5" s="22"/>
      <c r="AD5" s="15" t="n">
        <v>148</v>
      </c>
      <c r="AE5" s="23" t="n">
        <v>80</v>
      </c>
      <c r="AF5" s="24" t="n">
        <f aca="false">SUM(AB5:AE5)</f>
        <v>321</v>
      </c>
      <c r="AG5" s="25"/>
      <c r="AH5" s="25"/>
      <c r="AI5" s="25"/>
      <c r="AJ5" s="25"/>
      <c r="AK5" s="25"/>
      <c r="AL5" s="25"/>
      <c r="AM5" s="25"/>
      <c r="AN5" s="25"/>
      <c r="AO5" s="25"/>
      <c r="AP5" s="26"/>
      <c r="AQ5" s="26"/>
      <c r="AR5" s="26"/>
      <c r="AS5" s="26"/>
      <c r="AT5" s="26"/>
      <c r="AU5" s="26"/>
    </row>
    <row r="6" customFormat="false" ht="15.75" hidden="false" customHeight="true" outlineLevel="0" collapsed="false">
      <c r="B6" s="3"/>
      <c r="C6" s="19"/>
      <c r="D6" s="9"/>
      <c r="E6" s="27"/>
      <c r="F6" s="27"/>
      <c r="G6" s="27"/>
      <c r="H6" s="27"/>
      <c r="I6" s="27"/>
      <c r="J6" s="28"/>
      <c r="K6" s="19"/>
      <c r="L6" s="19"/>
      <c r="M6" s="29"/>
      <c r="N6" s="30"/>
      <c r="O6" s="31"/>
      <c r="P6" s="31"/>
      <c r="Q6" s="32"/>
      <c r="R6" s="31"/>
      <c r="S6" s="33" t="s">
        <v>11</v>
      </c>
      <c r="T6" s="34" t="n">
        <v>1</v>
      </c>
      <c r="U6" s="34" t="n">
        <v>2</v>
      </c>
      <c r="V6" s="35" t="n">
        <v>3</v>
      </c>
      <c r="W6" s="35" t="n">
        <v>4</v>
      </c>
      <c r="X6" s="35" t="n">
        <v>5</v>
      </c>
      <c r="Y6" s="35" t="n">
        <v>6</v>
      </c>
      <c r="Z6" s="36" t="n">
        <v>7</v>
      </c>
      <c r="AA6" s="35" t="n">
        <v>8</v>
      </c>
      <c r="AB6" s="35" t="n">
        <v>9</v>
      </c>
      <c r="AC6" s="37"/>
      <c r="AD6" s="37" t="n">
        <v>10</v>
      </c>
      <c r="AE6" s="37" t="n">
        <v>11</v>
      </c>
      <c r="AF6" s="35" t="s">
        <v>12</v>
      </c>
      <c r="AG6" s="14"/>
      <c r="AH6" s="14"/>
      <c r="AI6" s="14"/>
      <c r="AJ6" s="14"/>
      <c r="AK6" s="14"/>
      <c r="AL6" s="14"/>
      <c r="AM6" s="14"/>
      <c r="AN6" s="14"/>
      <c r="AO6" s="14"/>
      <c r="AP6" s="16"/>
      <c r="AQ6" s="16"/>
      <c r="AR6" s="16"/>
      <c r="AS6" s="16"/>
      <c r="AT6" s="16"/>
      <c r="AU6" s="16"/>
      <c r="BA6" s="16"/>
    </row>
    <row r="7" customFormat="false" ht="15.75" hidden="false" customHeight="true" outlineLevel="0" collapsed="false">
      <c r="B7" s="3"/>
      <c r="C7" s="38" t="s">
        <v>13</v>
      </c>
      <c r="D7" s="9"/>
      <c r="E7" s="39"/>
      <c r="F7" s="39"/>
      <c r="G7" s="39"/>
      <c r="H7" s="39"/>
      <c r="I7" s="39"/>
      <c r="J7" s="28"/>
      <c r="K7" s="19"/>
      <c r="L7" s="19"/>
      <c r="M7" s="29"/>
      <c r="N7" s="40"/>
      <c r="O7" s="31"/>
      <c r="P7" s="31"/>
      <c r="Q7" s="32"/>
      <c r="R7" s="40" t="s">
        <v>14</v>
      </c>
      <c r="S7" s="41" t="n">
        <v>1</v>
      </c>
      <c r="T7" s="41" t="n">
        <v>1</v>
      </c>
      <c r="U7" s="42" t="n">
        <v>1</v>
      </c>
      <c r="V7" s="15" t="n">
        <v>1</v>
      </c>
      <c r="W7" s="15" t="n">
        <v>1</v>
      </c>
      <c r="X7" s="15" t="n">
        <v>1</v>
      </c>
      <c r="Y7" s="15" t="n">
        <v>1</v>
      </c>
      <c r="Z7" s="15" t="n">
        <v>1</v>
      </c>
      <c r="AA7" s="15" t="n">
        <v>1</v>
      </c>
      <c r="AB7" s="15" t="n">
        <v>1</v>
      </c>
      <c r="AC7" s="15"/>
      <c r="AD7" s="15" t="n">
        <v>1</v>
      </c>
      <c r="AE7" s="15" t="n">
        <v>1</v>
      </c>
      <c r="AF7" s="15" t="n">
        <f aca="false">SUM(S7:AE7)</f>
        <v>12</v>
      </c>
      <c r="AG7" s="14"/>
      <c r="AH7" s="14"/>
      <c r="AI7" s="14"/>
      <c r="AJ7" s="14"/>
      <c r="AK7" s="14"/>
      <c r="AL7" s="14"/>
      <c r="AM7" s="14"/>
      <c r="AN7" s="14"/>
      <c r="AO7" s="14"/>
      <c r="AP7" s="16"/>
      <c r="AQ7" s="16"/>
      <c r="AR7" s="16"/>
      <c r="AS7" s="16"/>
      <c r="AT7" s="16"/>
      <c r="AU7" s="16"/>
      <c r="BA7" s="16"/>
    </row>
    <row r="8" customFormat="false" ht="15.75" hidden="false" customHeight="true" outlineLevel="0" collapsed="false">
      <c r="B8" s="7" t="s">
        <v>15</v>
      </c>
      <c r="C8" s="19"/>
      <c r="D8" s="9"/>
      <c r="E8" s="27"/>
      <c r="F8" s="27"/>
      <c r="G8" s="27"/>
      <c r="H8" s="27"/>
      <c r="I8" s="27"/>
      <c r="J8" s="28"/>
      <c r="K8" s="19"/>
      <c r="L8" s="19"/>
      <c r="M8" s="29"/>
      <c r="N8" s="40"/>
      <c r="O8" s="31"/>
      <c r="P8" s="31"/>
      <c r="Q8" s="32"/>
      <c r="R8" s="40" t="s">
        <v>16</v>
      </c>
      <c r="S8" s="41" t="n">
        <v>1</v>
      </c>
      <c r="T8" s="41" t="n">
        <v>1</v>
      </c>
      <c r="U8" s="42" t="n">
        <v>1</v>
      </c>
      <c r="V8" s="15" t="n">
        <v>1</v>
      </c>
      <c r="W8" s="42" t="n">
        <v>1</v>
      </c>
      <c r="X8" s="42" t="n">
        <v>1</v>
      </c>
      <c r="Y8" s="15" t="n">
        <v>1</v>
      </c>
      <c r="Z8" s="15" t="n">
        <v>0.5</v>
      </c>
      <c r="AA8" s="15" t="n">
        <v>1</v>
      </c>
      <c r="AB8" s="15" t="n">
        <v>0.5</v>
      </c>
      <c r="AC8" s="15"/>
      <c r="AD8" s="15" t="n">
        <v>1</v>
      </c>
      <c r="AE8" s="15" t="n">
        <v>1</v>
      </c>
      <c r="AF8" s="15" t="n">
        <f aca="false">SUM(S8:AE8)</f>
        <v>11</v>
      </c>
      <c r="AG8" s="14"/>
      <c r="AH8" s="14"/>
      <c r="AI8" s="14"/>
      <c r="AJ8" s="14"/>
      <c r="AK8" s="14"/>
      <c r="AL8" s="14"/>
      <c r="AM8" s="14"/>
      <c r="AN8" s="14"/>
      <c r="AO8" s="14"/>
      <c r="AP8" s="16"/>
      <c r="AQ8" s="16"/>
      <c r="AR8" s="16"/>
      <c r="AS8" s="16"/>
      <c r="AT8" s="16"/>
      <c r="AU8" s="16"/>
      <c r="BA8" s="16"/>
    </row>
    <row r="9" customFormat="false" ht="15.75" hidden="false" customHeight="true" outlineLevel="0" collapsed="false">
      <c r="B9" s="7" t="s">
        <v>17</v>
      </c>
      <c r="C9" s="19"/>
      <c r="D9" s="20"/>
      <c r="E9" s="27"/>
      <c r="F9" s="27"/>
      <c r="G9" s="27"/>
      <c r="H9" s="27"/>
      <c r="I9" s="27"/>
      <c r="J9" s="28"/>
      <c r="K9" s="19"/>
      <c r="L9" s="19"/>
      <c r="M9" s="29"/>
      <c r="N9" s="40"/>
      <c r="O9" s="31"/>
      <c r="P9" s="31"/>
      <c r="Q9" s="32"/>
      <c r="R9" s="40" t="s">
        <v>18</v>
      </c>
      <c r="S9" s="43" t="n">
        <v>3</v>
      </c>
      <c r="T9" s="43" t="n">
        <v>5</v>
      </c>
      <c r="U9" s="43" t="n">
        <v>6</v>
      </c>
      <c r="V9" s="42" t="n">
        <v>7</v>
      </c>
      <c r="W9" s="42" t="n">
        <v>5</v>
      </c>
      <c r="X9" s="42" t="n">
        <v>5</v>
      </c>
      <c r="Y9" s="42" t="n">
        <v>5</v>
      </c>
      <c r="Z9" s="42" t="n">
        <v>2</v>
      </c>
      <c r="AA9" s="42" t="n">
        <v>7</v>
      </c>
      <c r="AB9" s="42" t="n">
        <v>3</v>
      </c>
      <c r="AC9" s="41"/>
      <c r="AD9" s="15" t="n">
        <v>8</v>
      </c>
      <c r="AE9" s="15" t="n">
        <v>9</v>
      </c>
      <c r="AF9" s="15" t="n">
        <f aca="false">SUM(S9:AE9)</f>
        <v>65</v>
      </c>
      <c r="AG9" s="14"/>
      <c r="AH9" s="14"/>
      <c r="AI9" s="14"/>
      <c r="AJ9" s="14"/>
      <c r="AK9" s="14"/>
      <c r="AL9" s="14"/>
      <c r="AM9" s="14"/>
      <c r="AN9" s="14"/>
      <c r="AO9" s="14"/>
      <c r="AP9" s="16"/>
      <c r="AQ9" s="16"/>
      <c r="AR9" s="16"/>
      <c r="AS9" s="16"/>
      <c r="AT9" s="16"/>
      <c r="AU9" s="16"/>
      <c r="BA9" s="44"/>
    </row>
    <row r="10" customFormat="false" ht="15.75" hidden="false" customHeight="true" outlineLevel="0" collapsed="false">
      <c r="B10" s="45" t="s">
        <v>19</v>
      </c>
      <c r="C10" s="46" t="s">
        <v>20</v>
      </c>
      <c r="D10" s="47" t="s">
        <v>21</v>
      </c>
      <c r="E10" s="45" t="s">
        <v>22</v>
      </c>
      <c r="F10" s="48" t="s">
        <v>23</v>
      </c>
      <c r="G10" s="48"/>
      <c r="H10" s="48"/>
      <c r="I10" s="48"/>
      <c r="J10" s="48"/>
      <c r="K10" s="46" t="s">
        <v>24</v>
      </c>
      <c r="L10" s="46" t="s">
        <v>25</v>
      </c>
      <c r="M10" s="49" t="s">
        <v>26</v>
      </c>
      <c r="N10" s="46" t="s">
        <v>27</v>
      </c>
      <c r="O10" s="46" t="s">
        <v>28</v>
      </c>
      <c r="P10" s="45" t="s">
        <v>29</v>
      </c>
      <c r="Q10" s="45"/>
      <c r="R10" s="45"/>
      <c r="S10" s="45" t="s">
        <v>30</v>
      </c>
      <c r="T10" s="45"/>
      <c r="U10" s="45"/>
      <c r="V10" s="50" t="s">
        <v>31</v>
      </c>
      <c r="W10" s="50"/>
      <c r="X10" s="50"/>
      <c r="Y10" s="50"/>
      <c r="Z10" s="50"/>
      <c r="AA10" s="50"/>
      <c r="AB10" s="50"/>
      <c r="AC10" s="51" t="n">
        <v>0.5</v>
      </c>
      <c r="AD10" s="52" t="s">
        <v>32</v>
      </c>
      <c r="AE10" s="53" t="s">
        <v>33</v>
      </c>
      <c r="AF10" s="52" t="s">
        <v>34</v>
      </c>
      <c r="AG10" s="54" t="s">
        <v>35</v>
      </c>
      <c r="AH10" s="55" t="s">
        <v>36</v>
      </c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6" t="s">
        <v>37</v>
      </c>
      <c r="AU10" s="56"/>
      <c r="AV10" s="56" t="s">
        <v>38</v>
      </c>
      <c r="AW10" s="56"/>
      <c r="AX10" s="56"/>
      <c r="AY10" s="56"/>
      <c r="AZ10" s="56"/>
      <c r="BA10" s="52" t="s">
        <v>39</v>
      </c>
      <c r="BB10" s="52"/>
      <c r="BC10" s="57" t="s">
        <v>40</v>
      </c>
      <c r="BD10" s="57" t="n">
        <v>0.3</v>
      </c>
      <c r="BE10" s="57" t="s">
        <v>41</v>
      </c>
      <c r="BF10" s="57" t="s">
        <v>42</v>
      </c>
      <c r="BG10" s="57" t="s">
        <v>43</v>
      </c>
      <c r="BH10" s="58" t="s">
        <v>44</v>
      </c>
      <c r="BI10" s="57" t="s">
        <v>45</v>
      </c>
      <c r="BJ10" s="57" t="s">
        <v>46</v>
      </c>
      <c r="BK10" s="59" t="s">
        <v>47</v>
      </c>
      <c r="BL10" s="57" t="s">
        <v>48</v>
      </c>
      <c r="BM10" s="57" t="s">
        <v>49</v>
      </c>
      <c r="BN10" s="57" t="s">
        <v>50</v>
      </c>
      <c r="BO10" s="56" t="s">
        <v>51</v>
      </c>
    </row>
    <row r="11" customFormat="false" ht="15.75" hidden="false" customHeight="true" outlineLevel="0" collapsed="false">
      <c r="B11" s="45"/>
      <c r="C11" s="46"/>
      <c r="D11" s="47"/>
      <c r="E11" s="45"/>
      <c r="F11" s="48"/>
      <c r="G11" s="48"/>
      <c r="H11" s="48"/>
      <c r="I11" s="48"/>
      <c r="J11" s="48"/>
      <c r="K11" s="46"/>
      <c r="L11" s="46"/>
      <c r="M11" s="49"/>
      <c r="N11" s="46"/>
      <c r="O11" s="46"/>
      <c r="P11" s="45"/>
      <c r="Q11" s="45"/>
      <c r="R11" s="45"/>
      <c r="S11" s="45"/>
      <c r="T11" s="45"/>
      <c r="U11" s="45"/>
      <c r="V11" s="50"/>
      <c r="W11" s="50"/>
      <c r="X11" s="50"/>
      <c r="Y11" s="50"/>
      <c r="Z11" s="50"/>
      <c r="AA11" s="50"/>
      <c r="AB11" s="50"/>
      <c r="AC11" s="51"/>
      <c r="AD11" s="52"/>
      <c r="AE11" s="53"/>
      <c r="AF11" s="52"/>
      <c r="AG11" s="54"/>
      <c r="AH11" s="60" t="s">
        <v>52</v>
      </c>
      <c r="AI11" s="60"/>
      <c r="AJ11" s="60"/>
      <c r="AK11" s="60"/>
      <c r="AL11" s="60"/>
      <c r="AM11" s="60"/>
      <c r="AN11" s="60" t="s">
        <v>53</v>
      </c>
      <c r="AO11" s="60"/>
      <c r="AP11" s="60"/>
      <c r="AQ11" s="60"/>
      <c r="AR11" s="60"/>
      <c r="AS11" s="60"/>
      <c r="AT11" s="56"/>
      <c r="AU11" s="56"/>
      <c r="AV11" s="56"/>
      <c r="AW11" s="56"/>
      <c r="AX11" s="56"/>
      <c r="AY11" s="56"/>
      <c r="AZ11" s="56"/>
      <c r="BA11" s="52"/>
      <c r="BB11" s="52"/>
      <c r="BC11" s="57"/>
      <c r="BD11" s="57"/>
      <c r="BE11" s="57"/>
      <c r="BF11" s="57"/>
      <c r="BG11" s="57"/>
      <c r="BH11" s="58"/>
      <c r="BI11" s="57"/>
      <c r="BJ11" s="57"/>
      <c r="BK11" s="59"/>
      <c r="BL11" s="57"/>
      <c r="BM11" s="57"/>
      <c r="BN11" s="57"/>
      <c r="BO11" s="56"/>
    </row>
    <row r="12" customFormat="false" ht="11.25" hidden="false" customHeight="true" outlineLevel="0" collapsed="false">
      <c r="B12" s="45"/>
      <c r="C12" s="46"/>
      <c r="D12" s="47"/>
      <c r="E12" s="45"/>
      <c r="F12" s="61" t="s">
        <v>54</v>
      </c>
      <c r="G12" s="62" t="s">
        <v>55</v>
      </c>
      <c r="H12" s="62"/>
      <c r="I12" s="63" t="s">
        <v>56</v>
      </c>
      <c r="J12" s="64" t="s">
        <v>57</v>
      </c>
      <c r="K12" s="46"/>
      <c r="L12" s="46"/>
      <c r="M12" s="49"/>
      <c r="N12" s="46"/>
      <c r="O12" s="46"/>
      <c r="P12" s="45"/>
      <c r="Q12" s="45"/>
      <c r="R12" s="45"/>
      <c r="S12" s="45"/>
      <c r="T12" s="45"/>
      <c r="U12" s="45"/>
      <c r="V12" s="45" t="s">
        <v>58</v>
      </c>
      <c r="W12" s="45"/>
      <c r="X12" s="45"/>
      <c r="Y12" s="45" t="s">
        <v>59</v>
      </c>
      <c r="Z12" s="45"/>
      <c r="AA12" s="45"/>
      <c r="AB12" s="45" t="s">
        <v>60</v>
      </c>
      <c r="AC12" s="51"/>
      <c r="AD12" s="52"/>
      <c r="AE12" s="53"/>
      <c r="AF12" s="52"/>
      <c r="AG12" s="54"/>
      <c r="AH12" s="65" t="s">
        <v>61</v>
      </c>
      <c r="AI12" s="65"/>
      <c r="AJ12" s="65" t="s">
        <v>62</v>
      </c>
      <c r="AK12" s="65"/>
      <c r="AL12" s="55" t="s">
        <v>60</v>
      </c>
      <c r="AM12" s="55"/>
      <c r="AN12" s="55" t="s">
        <v>62</v>
      </c>
      <c r="AO12" s="55"/>
      <c r="AP12" s="55" t="s">
        <v>61</v>
      </c>
      <c r="AQ12" s="55"/>
      <c r="AR12" s="66" t="s">
        <v>60</v>
      </c>
      <c r="AS12" s="66"/>
      <c r="AT12" s="56"/>
      <c r="AU12" s="56"/>
      <c r="AV12" s="56"/>
      <c r="AW12" s="56"/>
      <c r="AX12" s="56"/>
      <c r="AY12" s="56"/>
      <c r="AZ12" s="56"/>
      <c r="BA12" s="52"/>
      <c r="BB12" s="52"/>
      <c r="BC12" s="57"/>
      <c r="BD12" s="57"/>
      <c r="BE12" s="57"/>
      <c r="BF12" s="57"/>
      <c r="BG12" s="57"/>
      <c r="BH12" s="58"/>
      <c r="BI12" s="57"/>
      <c r="BJ12" s="57"/>
      <c r="BK12" s="59"/>
      <c r="BL12" s="57"/>
      <c r="BM12" s="57"/>
      <c r="BN12" s="57"/>
      <c r="BO12" s="56"/>
    </row>
    <row r="13" customFormat="false" ht="18" hidden="false" customHeight="true" outlineLevel="0" collapsed="false">
      <c r="B13" s="45"/>
      <c r="C13" s="46"/>
      <c r="D13" s="47"/>
      <c r="E13" s="45"/>
      <c r="F13" s="61"/>
      <c r="G13" s="62"/>
      <c r="H13" s="62"/>
      <c r="I13" s="63"/>
      <c r="J13" s="64"/>
      <c r="K13" s="46"/>
      <c r="L13" s="46"/>
      <c r="M13" s="49"/>
      <c r="N13" s="46"/>
      <c r="O13" s="46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51"/>
      <c r="AD13" s="52"/>
      <c r="AE13" s="53"/>
      <c r="AF13" s="52"/>
      <c r="AG13" s="60" t="s">
        <v>63</v>
      </c>
      <c r="AH13" s="67" t="s">
        <v>64</v>
      </c>
      <c r="AI13" s="55" t="s">
        <v>65</v>
      </c>
      <c r="AJ13" s="55" t="s">
        <v>66</v>
      </c>
      <c r="AK13" s="55"/>
      <c r="AL13" s="55"/>
      <c r="AM13" s="55"/>
      <c r="AN13" s="55" t="s">
        <v>67</v>
      </c>
      <c r="AO13" s="55"/>
      <c r="AP13" s="68" t="s">
        <v>68</v>
      </c>
      <c r="AQ13" s="68"/>
      <c r="AR13" s="66"/>
      <c r="AS13" s="66"/>
      <c r="AT13" s="56"/>
      <c r="AU13" s="56"/>
      <c r="AV13" s="69" t="s">
        <v>69</v>
      </c>
      <c r="AW13" s="70" t="s">
        <v>70</v>
      </c>
      <c r="AX13" s="70"/>
      <c r="AY13" s="70"/>
      <c r="AZ13" s="56" t="s">
        <v>65</v>
      </c>
      <c r="BA13" s="52"/>
      <c r="BB13" s="52"/>
      <c r="BC13" s="57"/>
      <c r="BD13" s="57"/>
      <c r="BE13" s="57"/>
      <c r="BF13" s="57"/>
      <c r="BG13" s="57"/>
      <c r="BH13" s="58"/>
      <c r="BI13" s="57"/>
      <c r="BJ13" s="57"/>
      <c r="BK13" s="59"/>
      <c r="BL13" s="57"/>
      <c r="BM13" s="57"/>
      <c r="BN13" s="57"/>
      <c r="BO13" s="56"/>
    </row>
    <row r="14" customFormat="false" ht="22.5" hidden="false" customHeight="true" outlineLevel="0" collapsed="false">
      <c r="B14" s="45"/>
      <c r="C14" s="46"/>
      <c r="D14" s="47"/>
      <c r="E14" s="45"/>
      <c r="F14" s="61"/>
      <c r="G14" s="63" t="s">
        <v>71</v>
      </c>
      <c r="H14" s="63" t="s">
        <v>72</v>
      </c>
      <c r="I14" s="63"/>
      <c r="J14" s="64"/>
      <c r="K14" s="46"/>
      <c r="L14" s="46"/>
      <c r="M14" s="49"/>
      <c r="N14" s="46"/>
      <c r="O14" s="46"/>
      <c r="P14" s="45" t="s">
        <v>73</v>
      </c>
      <c r="Q14" s="45" t="s">
        <v>74</v>
      </c>
      <c r="R14" s="71" t="s">
        <v>75</v>
      </c>
      <c r="S14" s="45" t="s">
        <v>73</v>
      </c>
      <c r="T14" s="45" t="s">
        <v>74</v>
      </c>
      <c r="U14" s="71" t="s">
        <v>75</v>
      </c>
      <c r="V14" s="45" t="s">
        <v>52</v>
      </c>
      <c r="W14" s="45" t="s">
        <v>74</v>
      </c>
      <c r="X14" s="71" t="s">
        <v>75</v>
      </c>
      <c r="Y14" s="45" t="s">
        <v>52</v>
      </c>
      <c r="Z14" s="45" t="s">
        <v>74</v>
      </c>
      <c r="AA14" s="71" t="s">
        <v>75</v>
      </c>
      <c r="AB14" s="45"/>
      <c r="AC14" s="51"/>
      <c r="AD14" s="52"/>
      <c r="AE14" s="53"/>
      <c r="AF14" s="52"/>
      <c r="AG14" s="72" t="s">
        <v>76</v>
      </c>
      <c r="AH14" s="67"/>
      <c r="AI14" s="55"/>
      <c r="AJ14" s="68" t="s">
        <v>77</v>
      </c>
      <c r="AK14" s="68" t="s">
        <v>65</v>
      </c>
      <c r="AL14" s="73" t="s">
        <v>77</v>
      </c>
      <c r="AM14" s="73" t="s">
        <v>65</v>
      </c>
      <c r="AN14" s="73" t="s">
        <v>77</v>
      </c>
      <c r="AO14" s="73" t="s">
        <v>65</v>
      </c>
      <c r="AP14" s="73" t="s">
        <v>77</v>
      </c>
      <c r="AQ14" s="73" t="s">
        <v>65</v>
      </c>
      <c r="AR14" s="74" t="s">
        <v>77</v>
      </c>
      <c r="AS14" s="74" t="s">
        <v>65</v>
      </c>
      <c r="AT14" s="56" t="s">
        <v>77</v>
      </c>
      <c r="AU14" s="56" t="s">
        <v>65</v>
      </c>
      <c r="AV14" s="69"/>
      <c r="AW14" s="75" t="s">
        <v>78</v>
      </c>
      <c r="AX14" s="75" t="s">
        <v>79</v>
      </c>
      <c r="AY14" s="75" t="s">
        <v>80</v>
      </c>
      <c r="AZ14" s="56"/>
      <c r="BA14" s="76" t="n">
        <v>0.2</v>
      </c>
      <c r="BB14" s="76" t="s">
        <v>65</v>
      </c>
      <c r="BC14" s="57"/>
      <c r="BD14" s="57"/>
      <c r="BE14" s="57"/>
      <c r="BF14" s="57"/>
      <c r="BG14" s="57"/>
      <c r="BH14" s="58"/>
      <c r="BI14" s="57"/>
      <c r="BJ14" s="57"/>
      <c r="BK14" s="59"/>
      <c r="BL14" s="57"/>
      <c r="BM14" s="57"/>
      <c r="BN14" s="57"/>
      <c r="BO14" s="56"/>
    </row>
    <row r="15" customFormat="false" ht="15.75" hidden="false" customHeight="true" outlineLevel="0" collapsed="false">
      <c r="B15" s="77" t="s">
        <v>81</v>
      </c>
      <c r="C15" s="77" t="s">
        <v>82</v>
      </c>
      <c r="D15" s="77" t="s">
        <v>83</v>
      </c>
      <c r="E15" s="77" t="s">
        <v>84</v>
      </c>
      <c r="F15" s="77" t="n">
        <v>1</v>
      </c>
      <c r="G15" s="77" t="n">
        <v>2</v>
      </c>
      <c r="H15" s="77" t="n">
        <v>3</v>
      </c>
      <c r="I15" s="77" t="n">
        <v>4</v>
      </c>
      <c r="J15" s="77" t="n">
        <v>5</v>
      </c>
      <c r="K15" s="77" t="n">
        <v>6</v>
      </c>
      <c r="L15" s="77" t="n">
        <v>7</v>
      </c>
      <c r="M15" s="77" t="n">
        <v>8</v>
      </c>
      <c r="N15" s="77" t="n">
        <v>9</v>
      </c>
      <c r="O15" s="77" t="n">
        <v>10</v>
      </c>
      <c r="P15" s="77" t="n">
        <v>11</v>
      </c>
      <c r="Q15" s="77" t="n">
        <v>12</v>
      </c>
      <c r="R15" s="77" t="n">
        <v>13</v>
      </c>
      <c r="S15" s="77" t="n">
        <v>14</v>
      </c>
      <c r="T15" s="77" t="n">
        <v>15</v>
      </c>
      <c r="U15" s="77" t="n">
        <v>16</v>
      </c>
      <c r="V15" s="77" t="n">
        <v>17</v>
      </c>
      <c r="W15" s="77" t="n">
        <v>18</v>
      </c>
      <c r="X15" s="77" t="n">
        <v>19</v>
      </c>
      <c r="Y15" s="77" t="n">
        <v>20</v>
      </c>
      <c r="Z15" s="77" t="n">
        <v>21</v>
      </c>
      <c r="AA15" s="77" t="n">
        <v>22</v>
      </c>
      <c r="AB15" s="77" t="n">
        <v>23</v>
      </c>
      <c r="AC15" s="77" t="n">
        <v>24</v>
      </c>
      <c r="AD15" s="77" t="n">
        <v>25</v>
      </c>
      <c r="AE15" s="77" t="n">
        <v>26</v>
      </c>
      <c r="AF15" s="77" t="n">
        <v>27</v>
      </c>
      <c r="AG15" s="77" t="n">
        <v>28</v>
      </c>
      <c r="AH15" s="77" t="n">
        <v>29</v>
      </c>
      <c r="AI15" s="77" t="n">
        <v>30</v>
      </c>
      <c r="AJ15" s="77" t="n">
        <v>31</v>
      </c>
      <c r="AK15" s="77" t="n">
        <v>32</v>
      </c>
      <c r="AL15" s="77" t="n">
        <v>33</v>
      </c>
      <c r="AM15" s="77" t="n">
        <v>34</v>
      </c>
      <c r="AN15" s="77" t="n">
        <v>35</v>
      </c>
      <c r="AO15" s="77" t="n">
        <v>36</v>
      </c>
      <c r="AP15" s="77" t="n">
        <v>37</v>
      </c>
      <c r="AQ15" s="77" t="n">
        <v>38</v>
      </c>
      <c r="AR15" s="77" t="n">
        <v>39</v>
      </c>
      <c r="AS15" s="77" t="n">
        <v>40</v>
      </c>
      <c r="AT15" s="77" t="n">
        <v>41</v>
      </c>
      <c r="AU15" s="77" t="n">
        <v>42</v>
      </c>
      <c r="AV15" s="77" t="n">
        <v>43</v>
      </c>
      <c r="AW15" s="77" t="n">
        <v>44</v>
      </c>
      <c r="AX15" s="77" t="n">
        <v>45</v>
      </c>
      <c r="AY15" s="77" t="n">
        <v>46</v>
      </c>
      <c r="AZ15" s="77" t="n">
        <v>47</v>
      </c>
      <c r="BA15" s="77" t="n">
        <v>48</v>
      </c>
      <c r="BB15" s="77" t="n">
        <v>49</v>
      </c>
      <c r="BC15" s="77" t="n">
        <v>50</v>
      </c>
      <c r="BD15" s="77" t="n">
        <v>51</v>
      </c>
      <c r="BE15" s="77" t="n">
        <v>52</v>
      </c>
      <c r="BF15" s="77" t="n">
        <v>53</v>
      </c>
      <c r="BG15" s="77" t="n">
        <v>54</v>
      </c>
      <c r="BH15" s="77" t="n">
        <v>55</v>
      </c>
      <c r="BI15" s="77" t="n">
        <v>56</v>
      </c>
      <c r="BJ15" s="77" t="n">
        <v>57</v>
      </c>
      <c r="BK15" s="77" t="n">
        <v>58</v>
      </c>
      <c r="BL15" s="77" t="n">
        <v>59</v>
      </c>
      <c r="BM15" s="77" t="n">
        <v>60</v>
      </c>
      <c r="BN15" s="77" t="n">
        <v>61</v>
      </c>
      <c r="BO15" s="77" t="n">
        <v>62</v>
      </c>
    </row>
    <row r="16" customFormat="false" ht="15.75" hidden="false" customHeight="true" outlineLevel="0" collapsed="false">
      <c r="B16" s="78" t="s">
        <v>85</v>
      </c>
      <c r="C16" s="15" t="s">
        <v>86</v>
      </c>
      <c r="D16" s="78" t="s">
        <v>87</v>
      </c>
      <c r="E16" s="78" t="s">
        <v>88</v>
      </c>
      <c r="F16" s="41" t="n">
        <v>62</v>
      </c>
      <c r="G16" s="79" t="n">
        <v>44194</v>
      </c>
      <c r="H16" s="79" t="n">
        <v>46020</v>
      </c>
      <c r="I16" s="78" t="s">
        <v>89</v>
      </c>
      <c r="J16" s="80" t="s">
        <v>90</v>
      </c>
      <c r="K16" s="41" t="s">
        <v>91</v>
      </c>
      <c r="L16" s="81" t="n">
        <v>10.05</v>
      </c>
      <c r="M16" s="81" t="n">
        <v>4.86</v>
      </c>
      <c r="N16" s="82" t="n">
        <v>17697</v>
      </c>
      <c r="O16" s="83" t="n">
        <f aca="false">SUM(N16*M16)</f>
        <v>86007.42</v>
      </c>
      <c r="P16" s="41"/>
      <c r="Q16" s="41" t="n">
        <v>4</v>
      </c>
      <c r="R16" s="41" t="n">
        <v>4</v>
      </c>
      <c r="S16" s="84"/>
      <c r="T16" s="84"/>
      <c r="U16" s="84"/>
      <c r="V16" s="83" t="n">
        <f aca="false">O16/16*P16</f>
        <v>0</v>
      </c>
      <c r="W16" s="83" t="n">
        <f aca="false">O16/16*Q16</f>
        <v>21501.855</v>
      </c>
      <c r="X16" s="83" t="n">
        <f aca="false">O16/16*R16</f>
        <v>21501.855</v>
      </c>
      <c r="Y16" s="85"/>
      <c r="Z16" s="85"/>
      <c r="AA16" s="85"/>
      <c r="AB16" s="83" t="n">
        <f aca="false">V16+W16+X16+Y16+Z16+AA16</f>
        <v>43003.71</v>
      </c>
      <c r="AC16" s="83" t="n">
        <f aca="false">AB16*50%</f>
        <v>21501.855</v>
      </c>
      <c r="AD16" s="83" t="n">
        <f aca="false">(AB16+AC16)*25%</f>
        <v>16126.39125</v>
      </c>
      <c r="AE16" s="83"/>
      <c r="AF16" s="83" t="n">
        <f aca="false">AB16+AC16+AD16+AE16</f>
        <v>80631.95625</v>
      </c>
      <c r="AG16" s="86"/>
      <c r="AH16" s="87"/>
      <c r="AI16" s="87" t="n">
        <f aca="false">N16/16*AH16*40%*0.5</f>
        <v>0</v>
      </c>
      <c r="AJ16" s="87"/>
      <c r="AK16" s="87" t="n">
        <f aca="false">N16/16*AJ16*50%*0.5</f>
        <v>0</v>
      </c>
      <c r="AL16" s="87" t="n">
        <f aca="false">Q16/18*2*40%</f>
        <v>0.177777777777778</v>
      </c>
      <c r="AM16" s="87" t="n">
        <f aca="false">AI16+AK16</f>
        <v>0</v>
      </c>
      <c r="AN16" s="87" t="n">
        <f aca="false">S16/18*2*40%</f>
        <v>0</v>
      </c>
      <c r="AO16" s="87" t="n">
        <f aca="false">N16/18*AN16*50%*0.5</f>
        <v>0</v>
      </c>
      <c r="AP16" s="87" t="n">
        <f aca="false">U16/18*2*40%</f>
        <v>0</v>
      </c>
      <c r="AQ16" s="87" t="n">
        <f aca="false">N16/16*AP16*40%*0.5</f>
        <v>0</v>
      </c>
      <c r="AR16" s="87" t="n">
        <f aca="false">AN16+AP16</f>
        <v>0</v>
      </c>
      <c r="AS16" s="87" t="n">
        <f aca="false">AO16+AQ16</f>
        <v>0</v>
      </c>
      <c r="AT16" s="87" t="n">
        <f aca="false">AL16+AR16</f>
        <v>0.177777777777778</v>
      </c>
      <c r="AU16" s="87" t="n">
        <f aca="false">AS16</f>
        <v>0</v>
      </c>
      <c r="AV16" s="88"/>
      <c r="AW16" s="88"/>
      <c r="AX16" s="89"/>
      <c r="AY16" s="88"/>
      <c r="AZ16" s="90" t="n">
        <f aca="false">(N16*AW16)*50%+(N16*AX16)*60%+(N16*AY16)*60%</f>
        <v>0</v>
      </c>
      <c r="BA16" s="91"/>
      <c r="BB16" s="91"/>
      <c r="BC16" s="88" t="n">
        <f aca="false">P16+Q16+R16</f>
        <v>8</v>
      </c>
      <c r="BD16" s="87" t="n">
        <f aca="false">(AB16+AC16+AD16)*30%</f>
        <v>24189.586875</v>
      </c>
      <c r="BE16" s="87"/>
      <c r="BF16" s="87" t="n">
        <f aca="false">N16*10%*10</f>
        <v>17697</v>
      </c>
      <c r="BG16" s="87" t="n">
        <f aca="false">P16+Q16+R16</f>
        <v>8</v>
      </c>
      <c r="BH16" s="92" t="n">
        <f aca="false">(AB16+AC16+AD16)*35%</f>
        <v>28221.1846875</v>
      </c>
      <c r="BI16" s="88" t="n">
        <f aca="false">2917*10</f>
        <v>29170</v>
      </c>
      <c r="BJ16" s="88"/>
      <c r="BK16" s="86" t="n">
        <f aca="false">AG16+AU16+AZ16+BB16+BD16+BF16+BH16+BE16+BI16+BJ16</f>
        <v>99277.7715625</v>
      </c>
      <c r="BL16" s="86" t="n">
        <f aca="false">AF16+BK16</f>
        <v>179909.7278125</v>
      </c>
      <c r="BM16" s="86" t="n">
        <f aca="false">AC16+AD16+AE16+BD16+BF16</f>
        <v>79514.833125</v>
      </c>
      <c r="BN16" s="86" t="n">
        <f aca="false">BL16-BM16</f>
        <v>100394.8946875</v>
      </c>
      <c r="BO16" s="86" t="n">
        <f aca="false">BL16*12</f>
        <v>2158916.73375</v>
      </c>
    </row>
    <row r="17" customFormat="false" ht="15.75" hidden="false" customHeight="true" outlineLevel="0" collapsed="false">
      <c r="B17" s="78" t="s">
        <v>85</v>
      </c>
      <c r="C17" s="41" t="s">
        <v>92</v>
      </c>
      <c r="D17" s="78" t="s">
        <v>93</v>
      </c>
      <c r="E17" s="78" t="s">
        <v>88</v>
      </c>
      <c r="F17" s="41" t="n">
        <v>51</v>
      </c>
      <c r="G17" s="79" t="n">
        <v>43458</v>
      </c>
      <c r="H17" s="79" t="n">
        <v>45284</v>
      </c>
      <c r="I17" s="78" t="s">
        <v>94</v>
      </c>
      <c r="J17" s="80" t="s">
        <v>95</v>
      </c>
      <c r="K17" s="41" t="s">
        <v>96</v>
      </c>
      <c r="L17" s="81" t="n">
        <v>34.01</v>
      </c>
      <c r="M17" s="93" t="n">
        <v>5.41</v>
      </c>
      <c r="N17" s="82" t="n">
        <v>17697</v>
      </c>
      <c r="O17" s="83" t="n">
        <f aca="false">SUM(N17*M17)</f>
        <v>95740.77</v>
      </c>
      <c r="P17" s="41"/>
      <c r="Q17" s="85" t="n">
        <v>5</v>
      </c>
      <c r="R17" s="41" t="n">
        <v>3</v>
      </c>
      <c r="S17" s="84"/>
      <c r="T17" s="94"/>
      <c r="U17" s="84"/>
      <c r="V17" s="83" t="n">
        <f aca="false">O17/16*P17</f>
        <v>0</v>
      </c>
      <c r="W17" s="83" t="n">
        <f aca="false">O17/16*Q17</f>
        <v>29918.990625</v>
      </c>
      <c r="X17" s="83" t="n">
        <f aca="false">O17/16*R17</f>
        <v>17951.394375</v>
      </c>
      <c r="Y17" s="85"/>
      <c r="Z17" s="85"/>
      <c r="AA17" s="85"/>
      <c r="AB17" s="83" t="n">
        <f aca="false">V17+W17+X17+Y17+Z17+AA17</f>
        <v>47870.385</v>
      </c>
      <c r="AC17" s="83" t="n">
        <f aca="false">AB17*50%</f>
        <v>23935.1925</v>
      </c>
      <c r="AD17" s="83" t="n">
        <f aca="false">(AB17+AC17)*25%</f>
        <v>17951.394375</v>
      </c>
      <c r="AE17" s="83"/>
      <c r="AF17" s="83" t="n">
        <f aca="false">AB17+AC17+AD17+AE17</f>
        <v>89756.971875</v>
      </c>
      <c r="AG17" s="86"/>
      <c r="AH17" s="87"/>
      <c r="AI17" s="87" t="n">
        <f aca="false">N17/16*AH17*40%*0.5</f>
        <v>0</v>
      </c>
      <c r="AJ17" s="87"/>
      <c r="AK17" s="87" t="n">
        <f aca="false">N17/16*AJ17*50%*0.5</f>
        <v>0</v>
      </c>
      <c r="AL17" s="87" t="n">
        <f aca="false">AH17</f>
        <v>0</v>
      </c>
      <c r="AM17" s="87" t="n">
        <f aca="false">AI17+AK17</f>
        <v>0</v>
      </c>
      <c r="AN17" s="95" t="n">
        <v>4</v>
      </c>
      <c r="AO17" s="87" t="n">
        <f aca="false">N17/16*AN17*50%*0.5</f>
        <v>1106.0625</v>
      </c>
      <c r="AP17" s="87"/>
      <c r="AQ17" s="87" t="n">
        <f aca="false">N17/16*AP17*40%*0.5</f>
        <v>0</v>
      </c>
      <c r="AR17" s="96" t="n">
        <f aca="false">AN17+AP17</f>
        <v>4</v>
      </c>
      <c r="AS17" s="87" t="n">
        <f aca="false">AO17+AQ17</f>
        <v>1106.0625</v>
      </c>
      <c r="AT17" s="87" t="n">
        <f aca="false">AL17+AR17</f>
        <v>4</v>
      </c>
      <c r="AU17" s="87" t="n">
        <f aca="false">AS17</f>
        <v>1106.0625</v>
      </c>
      <c r="AV17" s="88"/>
      <c r="AW17" s="88"/>
      <c r="AX17" s="88"/>
      <c r="AY17" s="88"/>
      <c r="AZ17" s="90" t="n">
        <f aca="false">(N17*AW17)*50%+(N17*AX17)*60%+(N17*AY17)*60%</f>
        <v>0</v>
      </c>
      <c r="BA17" s="91"/>
      <c r="BB17" s="91"/>
      <c r="BC17" s="88" t="n">
        <f aca="false">P17+Q17+R17</f>
        <v>8</v>
      </c>
      <c r="BD17" s="87" t="n">
        <f aca="false">(AB17+AC17+AD17)*30%</f>
        <v>26927.0915625</v>
      </c>
      <c r="BE17" s="87"/>
      <c r="BF17" s="87"/>
      <c r="BG17" s="87" t="n">
        <f aca="false">P17+Q17+R17</f>
        <v>8</v>
      </c>
      <c r="BH17" s="92" t="n">
        <f aca="false">(AB17+AC17+AD17)*40%</f>
        <v>35902.78875</v>
      </c>
      <c r="BI17" s="87"/>
      <c r="BJ17" s="87"/>
      <c r="BK17" s="86" t="n">
        <f aca="false">AG17+AU17+AZ17+BB17+BD17+BF17+BH17+BE17+BI17+BJ17</f>
        <v>63935.9428125</v>
      </c>
      <c r="BL17" s="86" t="n">
        <f aca="false">AF17+BK17</f>
        <v>153692.9146875</v>
      </c>
      <c r="BM17" s="86" t="n">
        <f aca="false">AC17+AD17+AE17+BD17+BF17</f>
        <v>68813.6784375</v>
      </c>
      <c r="BN17" s="86" t="n">
        <f aca="false">BL17-BM17</f>
        <v>84879.23625</v>
      </c>
      <c r="BO17" s="86" t="n">
        <f aca="false">BL17*12</f>
        <v>1844314.97625</v>
      </c>
    </row>
    <row r="18" customFormat="false" ht="15.75" hidden="false" customHeight="true" outlineLevel="0" collapsed="false">
      <c r="B18" s="78" t="s">
        <v>85</v>
      </c>
      <c r="C18" s="41" t="s">
        <v>92</v>
      </c>
      <c r="D18" s="78" t="s">
        <v>93</v>
      </c>
      <c r="E18" s="78" t="s">
        <v>88</v>
      </c>
      <c r="F18" s="41" t="n">
        <v>51</v>
      </c>
      <c r="G18" s="79" t="n">
        <v>43458</v>
      </c>
      <c r="H18" s="79" t="n">
        <v>45284</v>
      </c>
      <c r="I18" s="78" t="s">
        <v>94</v>
      </c>
      <c r="J18" s="80" t="s">
        <v>95</v>
      </c>
      <c r="K18" s="41" t="s">
        <v>96</v>
      </c>
      <c r="L18" s="81" t="n">
        <v>34.01</v>
      </c>
      <c r="M18" s="93" t="n">
        <v>5.41</v>
      </c>
      <c r="N18" s="82" t="n">
        <v>17697</v>
      </c>
      <c r="O18" s="83" t="n">
        <f aca="false">SUM(N18*M18)</f>
        <v>95740.77</v>
      </c>
      <c r="P18" s="41"/>
      <c r="Q18" s="85"/>
      <c r="R18" s="41" t="n">
        <v>3</v>
      </c>
      <c r="S18" s="84"/>
      <c r="T18" s="94"/>
      <c r="U18" s="84"/>
      <c r="V18" s="83" t="n">
        <f aca="false">O18/16*P18</f>
        <v>0</v>
      </c>
      <c r="W18" s="83" t="n">
        <f aca="false">O18/16*Q18</f>
        <v>0</v>
      </c>
      <c r="X18" s="83" t="n">
        <f aca="false">O18/16*R18</f>
        <v>17951.394375</v>
      </c>
      <c r="Y18" s="85"/>
      <c r="Z18" s="85"/>
      <c r="AA18" s="85"/>
      <c r="AB18" s="83" t="n">
        <f aca="false">V18+W18+X18+Y18+Z18+AA18</f>
        <v>17951.394375</v>
      </c>
      <c r="AC18" s="83" t="n">
        <f aca="false">AB18*50%</f>
        <v>8975.6971875</v>
      </c>
      <c r="AD18" s="83" t="n">
        <f aca="false">(AB18+AC18)*25%</f>
        <v>6731.772890625</v>
      </c>
      <c r="AE18" s="83"/>
      <c r="AF18" s="83" t="n">
        <f aca="false">AB18+AC18+AD18+AE18</f>
        <v>33658.864453125</v>
      </c>
      <c r="AG18" s="86"/>
      <c r="AH18" s="87"/>
      <c r="AI18" s="87" t="n">
        <f aca="false">N18/16*AH18*40%*0.5</f>
        <v>0</v>
      </c>
      <c r="AJ18" s="87"/>
      <c r="AK18" s="87" t="n">
        <f aca="false">N18/16*AJ18*50%*0.5</f>
        <v>0</v>
      </c>
      <c r="AL18" s="87" t="n">
        <f aca="false">AH18</f>
        <v>0</v>
      </c>
      <c r="AM18" s="87" t="n">
        <f aca="false">AI18+AK18</f>
        <v>0</v>
      </c>
      <c r="AN18" s="95" t="n">
        <v>1.5</v>
      </c>
      <c r="AO18" s="87" t="n">
        <f aca="false">N18/16*AN18*50%*0.5</f>
        <v>414.7734375</v>
      </c>
      <c r="AP18" s="87"/>
      <c r="AQ18" s="87" t="n">
        <f aca="false">N18/16*AP18*40%*0.5</f>
        <v>0</v>
      </c>
      <c r="AR18" s="96" t="n">
        <f aca="false">AN18+AP18</f>
        <v>1.5</v>
      </c>
      <c r="AS18" s="87" t="n">
        <f aca="false">AO18+AQ18</f>
        <v>414.7734375</v>
      </c>
      <c r="AT18" s="87" t="n">
        <f aca="false">AL18+AR18</f>
        <v>1.5</v>
      </c>
      <c r="AU18" s="87" t="n">
        <f aca="false">AS18</f>
        <v>414.7734375</v>
      </c>
      <c r="AV18" s="88"/>
      <c r="AW18" s="88"/>
      <c r="AX18" s="88"/>
      <c r="AY18" s="88"/>
      <c r="AZ18" s="90" t="n">
        <f aca="false">(N18*AW18)*50%+(N18*AX18)*60%+(N18*AY18)*60%</f>
        <v>0</v>
      </c>
      <c r="BA18" s="91"/>
      <c r="BB18" s="91"/>
      <c r="BC18" s="88" t="n">
        <f aca="false">P18+Q18+R18</f>
        <v>3</v>
      </c>
      <c r="BD18" s="87" t="n">
        <f aca="false">(AB18+AC18+AD18)*30%</f>
        <v>10097.6593359375</v>
      </c>
      <c r="BE18" s="87"/>
      <c r="BF18" s="87"/>
      <c r="BG18" s="87" t="n">
        <f aca="false">P18+Q18+R18</f>
        <v>3</v>
      </c>
      <c r="BH18" s="92" t="n">
        <f aca="false">(AB18+AC18+AD18)*40%</f>
        <v>13463.54578125</v>
      </c>
      <c r="BI18" s="87"/>
      <c r="BJ18" s="87"/>
      <c r="BK18" s="86" t="n">
        <f aca="false">AG18+AU18+AZ18+BB18+BD18+BF18+BH18+BE18+BI18+BJ18</f>
        <v>23975.9785546875</v>
      </c>
      <c r="BL18" s="86" t="n">
        <f aca="false">AF18+BK18</f>
        <v>57634.8430078125</v>
      </c>
      <c r="BM18" s="86" t="n">
        <f aca="false">AC18+AD18+AE18+BD18+BF18</f>
        <v>25805.1294140625</v>
      </c>
      <c r="BN18" s="86" t="n">
        <f aca="false">BL18-BM18</f>
        <v>31829.71359375</v>
      </c>
      <c r="BO18" s="86" t="n">
        <f aca="false">BL18*12</f>
        <v>691618.11609375</v>
      </c>
    </row>
    <row r="19" customFormat="false" ht="15.75" hidden="false" customHeight="true" outlineLevel="0" collapsed="false">
      <c r="B19" s="78" t="s">
        <v>85</v>
      </c>
      <c r="C19" s="41" t="s">
        <v>97</v>
      </c>
      <c r="D19" s="78" t="s">
        <v>98</v>
      </c>
      <c r="E19" s="78" t="s">
        <v>88</v>
      </c>
      <c r="F19" s="41" t="n">
        <v>45</v>
      </c>
      <c r="G19" s="79" t="n">
        <v>43274</v>
      </c>
      <c r="H19" s="79" t="n">
        <v>45100</v>
      </c>
      <c r="I19" s="78" t="s">
        <v>99</v>
      </c>
      <c r="J19" s="80" t="s">
        <v>95</v>
      </c>
      <c r="K19" s="41" t="s">
        <v>96</v>
      </c>
      <c r="L19" s="81" t="n">
        <v>21.04</v>
      </c>
      <c r="M19" s="93" t="n">
        <v>5.32</v>
      </c>
      <c r="N19" s="82" t="n">
        <v>17697</v>
      </c>
      <c r="O19" s="83" t="n">
        <f aca="false">SUM(N19*M19)</f>
        <v>94148.04</v>
      </c>
      <c r="P19" s="41"/>
      <c r="Q19" s="41" t="n">
        <v>12</v>
      </c>
      <c r="R19" s="41" t="n">
        <v>4</v>
      </c>
      <c r="S19" s="84"/>
      <c r="T19" s="94"/>
      <c r="U19" s="84"/>
      <c r="V19" s="83" t="n">
        <f aca="false">O19/16*P19</f>
        <v>0</v>
      </c>
      <c r="W19" s="83" t="n">
        <f aca="false">O19/16*Q19</f>
        <v>70611.03</v>
      </c>
      <c r="X19" s="83" t="n">
        <f aca="false">O19/16*R19</f>
        <v>23537.01</v>
      </c>
      <c r="Y19" s="85"/>
      <c r="Z19" s="85"/>
      <c r="AA19" s="85"/>
      <c r="AB19" s="83" t="n">
        <f aca="false">V19+W19+X19+Y19+Z19+AA19</f>
        <v>94148.04</v>
      </c>
      <c r="AC19" s="83" t="n">
        <f aca="false">AB19*50%</f>
        <v>47074.02</v>
      </c>
      <c r="AD19" s="83" t="n">
        <f aca="false">(AB19+AC19)*25%</f>
        <v>35305.515</v>
      </c>
      <c r="AE19" s="83" t="n">
        <f aca="false">(AB19+AC19+AD19)*10%</f>
        <v>17652.7575</v>
      </c>
      <c r="AF19" s="83" t="n">
        <f aca="false">AB19+AC19+AD19+AE19</f>
        <v>194180.3325</v>
      </c>
      <c r="AG19" s="86"/>
      <c r="AH19" s="87"/>
      <c r="AI19" s="87" t="n">
        <f aca="false">N19/16*AH19*40%*0.5</f>
        <v>0</v>
      </c>
      <c r="AJ19" s="87"/>
      <c r="AK19" s="87" t="n">
        <f aca="false">N19/16*AJ19*50%*0.5</f>
        <v>0</v>
      </c>
      <c r="AL19" s="87" t="n">
        <f aca="false">AH19</f>
        <v>0</v>
      </c>
      <c r="AM19" s="87" t="n">
        <f aca="false">AI19+AK19</f>
        <v>0</v>
      </c>
      <c r="AN19" s="87"/>
      <c r="AO19" s="87" t="n">
        <f aca="false">N19/16*AN19*50%*0.5</f>
        <v>0</v>
      </c>
      <c r="AP19" s="87"/>
      <c r="AQ19" s="87" t="n">
        <f aca="false">N19/16*AP19*40%*0.5</f>
        <v>0</v>
      </c>
      <c r="AR19" s="87" t="n">
        <f aca="false">AN19+AP19</f>
        <v>0</v>
      </c>
      <c r="AS19" s="87" t="n">
        <f aca="false">AO19+AQ19</f>
        <v>0</v>
      </c>
      <c r="AT19" s="87" t="n">
        <f aca="false">AL19+AR19</f>
        <v>0</v>
      </c>
      <c r="AU19" s="87" t="n">
        <f aca="false">AS19</f>
        <v>0</v>
      </c>
      <c r="AV19" s="88" t="n">
        <v>11</v>
      </c>
      <c r="AW19" s="88"/>
      <c r="AX19" s="88"/>
      <c r="AY19" s="88" t="n">
        <v>0.5</v>
      </c>
      <c r="AZ19" s="90" t="n">
        <f aca="false">(N19*AW19)*50%+(N19*AX19)*60%+(N19*AY19)*60%</f>
        <v>5309.1</v>
      </c>
      <c r="BA19" s="91"/>
      <c r="BB19" s="91"/>
      <c r="BC19" s="88" t="n">
        <f aca="false">P19+Q19+R19</f>
        <v>16</v>
      </c>
      <c r="BD19" s="87" t="n">
        <f aca="false">(AB19+AC19+AD19)*30%</f>
        <v>52958.2725</v>
      </c>
      <c r="BE19" s="87" t="n">
        <v>17697</v>
      </c>
      <c r="BF19" s="87"/>
      <c r="BG19" s="87" t="n">
        <f aca="false">P19+Q19+R19</f>
        <v>16</v>
      </c>
      <c r="BH19" s="92" t="n">
        <f aca="false">(AB19+AC19+AD19)*40%</f>
        <v>70611.03</v>
      </c>
      <c r="BI19" s="87"/>
      <c r="BJ19" s="87"/>
      <c r="BK19" s="86" t="n">
        <f aca="false">AG19+AU19+AZ19+BB19+BD19+BF19+BH19+BE19+BI19+BJ19</f>
        <v>146575.4025</v>
      </c>
      <c r="BL19" s="86" t="n">
        <f aca="false">AF19+BK19</f>
        <v>340755.735</v>
      </c>
      <c r="BM19" s="86" t="n">
        <f aca="false">AC19+AD19+AE19+BD19+BF19</f>
        <v>152990.565</v>
      </c>
      <c r="BN19" s="86" t="n">
        <f aca="false">BL19-BM19</f>
        <v>187765.17</v>
      </c>
      <c r="BO19" s="86" t="n">
        <f aca="false">BL19*12</f>
        <v>4089068.82</v>
      </c>
    </row>
    <row r="20" customFormat="false" ht="15.75" hidden="false" customHeight="true" outlineLevel="0" collapsed="false">
      <c r="B20" s="78" t="s">
        <v>85</v>
      </c>
      <c r="C20" s="41" t="s">
        <v>100</v>
      </c>
      <c r="D20" s="78" t="s">
        <v>98</v>
      </c>
      <c r="E20" s="78" t="s">
        <v>88</v>
      </c>
      <c r="F20" s="41" t="n">
        <v>45</v>
      </c>
      <c r="G20" s="79" t="n">
        <v>43274</v>
      </c>
      <c r="H20" s="79" t="n">
        <v>45100</v>
      </c>
      <c r="I20" s="78" t="s">
        <v>99</v>
      </c>
      <c r="J20" s="80" t="s">
        <v>95</v>
      </c>
      <c r="K20" s="41" t="s">
        <v>96</v>
      </c>
      <c r="L20" s="81" t="n">
        <v>21.04</v>
      </c>
      <c r="M20" s="93" t="n">
        <v>5.32</v>
      </c>
      <c r="N20" s="82" t="n">
        <v>17697</v>
      </c>
      <c r="O20" s="83" t="n">
        <f aca="false">SUM(N20*M20)</f>
        <v>94148.04</v>
      </c>
      <c r="P20" s="41"/>
      <c r="Q20" s="41" t="n">
        <v>1</v>
      </c>
      <c r="R20" s="41" t="n">
        <v>1</v>
      </c>
      <c r="S20" s="84"/>
      <c r="T20" s="84"/>
      <c r="U20" s="84"/>
      <c r="V20" s="83" t="n">
        <f aca="false">O20/16*P20</f>
        <v>0</v>
      </c>
      <c r="W20" s="83" t="n">
        <f aca="false">O20/16*Q20</f>
        <v>5884.2525</v>
      </c>
      <c r="X20" s="83" t="n">
        <f aca="false">O20/16*R20</f>
        <v>5884.2525</v>
      </c>
      <c r="Y20" s="85"/>
      <c r="Z20" s="85"/>
      <c r="AA20" s="85"/>
      <c r="AB20" s="83" t="n">
        <f aca="false">V20+W20+X20+Y20+Z20+AA20</f>
        <v>11768.505</v>
      </c>
      <c r="AC20" s="83" t="n">
        <f aca="false">AB20*50%</f>
        <v>5884.2525</v>
      </c>
      <c r="AD20" s="83" t="n">
        <f aca="false">(AB20+AC20)*25%</f>
        <v>4413.189375</v>
      </c>
      <c r="AE20" s="83" t="n">
        <f aca="false">(AB20+AC20+AD20)*10%</f>
        <v>2206.5946875</v>
      </c>
      <c r="AF20" s="83" t="n">
        <f aca="false">AB20+AC20+AD20+AE20</f>
        <v>24272.5415625</v>
      </c>
      <c r="AG20" s="86"/>
      <c r="AH20" s="87"/>
      <c r="AI20" s="87" t="n">
        <f aca="false">N20/16*AH20*40%*0.5</f>
        <v>0</v>
      </c>
      <c r="AJ20" s="87"/>
      <c r="AK20" s="87" t="n">
        <f aca="false">N20/16*AJ20*50%*0.5</f>
        <v>0</v>
      </c>
      <c r="AL20" s="87" t="n">
        <f aca="false">AH20</f>
        <v>0</v>
      </c>
      <c r="AM20" s="87" t="n">
        <f aca="false">AI20+AK20</f>
        <v>0</v>
      </c>
      <c r="AN20" s="87"/>
      <c r="AO20" s="87" t="n">
        <f aca="false">N20/16*AN20*50%*0.5</f>
        <v>0</v>
      </c>
      <c r="AP20" s="87"/>
      <c r="AQ20" s="87" t="n">
        <f aca="false">N20/16*AP20*40%*0.5</f>
        <v>0</v>
      </c>
      <c r="AR20" s="87" t="n">
        <f aca="false">AN20+AP20</f>
        <v>0</v>
      </c>
      <c r="AS20" s="87" t="n">
        <f aca="false">AO20+AQ20</f>
        <v>0</v>
      </c>
      <c r="AT20" s="87" t="n">
        <f aca="false">AL20+AR20</f>
        <v>0</v>
      </c>
      <c r="AU20" s="87" t="n">
        <f aca="false">AS20</f>
        <v>0</v>
      </c>
      <c r="AV20" s="88"/>
      <c r="AW20" s="88"/>
      <c r="AX20" s="88"/>
      <c r="AY20" s="88"/>
      <c r="AZ20" s="90" t="n">
        <f aca="false">(N20*AW20)*50%+(N20*AX20)*60%+(N20*AY20)*60%</f>
        <v>0</v>
      </c>
      <c r="BA20" s="91"/>
      <c r="BB20" s="91"/>
      <c r="BC20" s="88" t="n">
        <f aca="false">P20+Q20+R20</f>
        <v>2</v>
      </c>
      <c r="BD20" s="87" t="n">
        <f aca="false">(AB20+AC20+AD20)*30%</f>
        <v>6619.7840625</v>
      </c>
      <c r="BE20" s="87"/>
      <c r="BF20" s="87"/>
      <c r="BG20" s="87" t="n">
        <f aca="false">P20+Q20+R20</f>
        <v>2</v>
      </c>
      <c r="BH20" s="92" t="n">
        <f aca="false">(AB20+AC20+AD20)*40%</f>
        <v>8826.37875</v>
      </c>
      <c r="BI20" s="87"/>
      <c r="BJ20" s="87"/>
      <c r="BK20" s="86" t="n">
        <f aca="false">AG20+AU20+AZ20+BB20+BD20+BF20+BH20+BE20+BI20+BJ20</f>
        <v>15446.1628125</v>
      </c>
      <c r="BL20" s="86" t="n">
        <f aca="false">AF20+BK20</f>
        <v>39718.704375</v>
      </c>
      <c r="BM20" s="86" t="n">
        <f aca="false">AC20+AD20+AE20+BD20+BF20</f>
        <v>19123.820625</v>
      </c>
      <c r="BN20" s="86" t="n">
        <f aca="false">BL20-BM20</f>
        <v>20594.88375</v>
      </c>
      <c r="BO20" s="86" t="n">
        <f aca="false">BL20*12</f>
        <v>476624.4525</v>
      </c>
    </row>
    <row r="21" customFormat="false" ht="15.75" hidden="false" customHeight="true" outlineLevel="0" collapsed="false">
      <c r="B21" s="78" t="s">
        <v>85</v>
      </c>
      <c r="C21" s="41" t="s">
        <v>101</v>
      </c>
      <c r="D21" s="78" t="s">
        <v>102</v>
      </c>
      <c r="E21" s="78" t="s">
        <v>88</v>
      </c>
      <c r="F21" s="41" t="n">
        <v>53</v>
      </c>
      <c r="G21" s="79" t="n">
        <v>43458</v>
      </c>
      <c r="H21" s="78" t="s">
        <v>103</v>
      </c>
      <c r="I21" s="78" t="s">
        <v>104</v>
      </c>
      <c r="J21" s="80" t="s">
        <v>105</v>
      </c>
      <c r="K21" s="41" t="s">
        <v>96</v>
      </c>
      <c r="L21" s="81" t="n">
        <v>23.05</v>
      </c>
      <c r="M21" s="81" t="n">
        <v>5.32</v>
      </c>
      <c r="N21" s="82" t="n">
        <v>17697</v>
      </c>
      <c r="O21" s="83" t="n">
        <f aca="false">SUM(N21*M21)</f>
        <v>94148.04</v>
      </c>
      <c r="P21" s="41"/>
      <c r="Q21" s="41" t="n">
        <v>8</v>
      </c>
      <c r="R21" s="41" t="n">
        <v>2</v>
      </c>
      <c r="S21" s="84"/>
      <c r="T21" s="84"/>
      <c r="U21" s="84"/>
      <c r="V21" s="83" t="n">
        <f aca="false">O21/16*P21</f>
        <v>0</v>
      </c>
      <c r="W21" s="83" t="n">
        <f aca="false">O21/16*Q21</f>
        <v>47074.02</v>
      </c>
      <c r="X21" s="83" t="n">
        <f aca="false">O21/16*R21</f>
        <v>11768.505</v>
      </c>
      <c r="Y21" s="85"/>
      <c r="Z21" s="85"/>
      <c r="AA21" s="85"/>
      <c r="AB21" s="83" t="n">
        <f aca="false">V21+W21+X21+Y21+Z21+AA21</f>
        <v>58842.525</v>
      </c>
      <c r="AC21" s="83" t="n">
        <f aca="false">AB21*50%</f>
        <v>29421.2625</v>
      </c>
      <c r="AD21" s="83" t="n">
        <f aca="false">(AB21+AC21)*25%</f>
        <v>22065.946875</v>
      </c>
      <c r="AE21" s="83" t="n">
        <f aca="false">(AB21+AC21+AD21)*10%</f>
        <v>11032.9734375</v>
      </c>
      <c r="AF21" s="83" t="n">
        <f aca="false">AB21+AC21+AD21+AE21</f>
        <v>121362.7078125</v>
      </c>
      <c r="AG21" s="86"/>
      <c r="AH21" s="87"/>
      <c r="AI21" s="87" t="n">
        <f aca="false">N21/16*AH21*40%*0.5</f>
        <v>0</v>
      </c>
      <c r="AJ21" s="87"/>
      <c r="AK21" s="87" t="n">
        <f aca="false">N21/16*AJ21*50%*0.5</f>
        <v>0</v>
      </c>
      <c r="AL21" s="87" t="n">
        <f aca="false">AH21</f>
        <v>0</v>
      </c>
      <c r="AM21" s="87" t="n">
        <f aca="false">AI21+AK21</f>
        <v>0</v>
      </c>
      <c r="AN21" s="87"/>
      <c r="AO21" s="87" t="n">
        <f aca="false">N21/16*AN21*50%*0.5</f>
        <v>0</v>
      </c>
      <c r="AP21" s="87"/>
      <c r="AQ21" s="87" t="n">
        <f aca="false">N21/16*AP21*40%*0.5</f>
        <v>0</v>
      </c>
      <c r="AR21" s="87" t="n">
        <f aca="false">AN21+AP21</f>
        <v>0</v>
      </c>
      <c r="AS21" s="87" t="n">
        <f aca="false">AO21+AQ21</f>
        <v>0</v>
      </c>
      <c r="AT21" s="87" t="n">
        <f aca="false">AL21+AR21</f>
        <v>0</v>
      </c>
      <c r="AU21" s="87" t="n">
        <f aca="false">AS21</f>
        <v>0</v>
      </c>
      <c r="AV21" s="88" t="n">
        <v>8</v>
      </c>
      <c r="AW21" s="88"/>
      <c r="AX21" s="95" t="n">
        <v>0.5</v>
      </c>
      <c r="AY21" s="88"/>
      <c r="AZ21" s="90" t="n">
        <f aca="false">(N21*AW21)*50%+(N21*AX21)*60%+(N21*AY21)*60%</f>
        <v>5309.1</v>
      </c>
      <c r="BA21" s="91"/>
      <c r="BB21" s="91"/>
      <c r="BC21" s="88" t="n">
        <f aca="false">P21+Q21+R21</f>
        <v>10</v>
      </c>
      <c r="BD21" s="87" t="n">
        <f aca="false">(AB21+AC21+AD21)*30%</f>
        <v>33098.9203125</v>
      </c>
      <c r="BE21" s="87"/>
      <c r="BF21" s="87"/>
      <c r="BG21" s="87" t="n">
        <f aca="false">P21+Q21+R21</f>
        <v>10</v>
      </c>
      <c r="BH21" s="92" t="n">
        <f aca="false">(AB21+AC21+AD21)*40%</f>
        <v>44131.89375</v>
      </c>
      <c r="BI21" s="87"/>
      <c r="BJ21" s="87"/>
      <c r="BK21" s="86" t="n">
        <f aca="false">AG21+AU21+AZ21+BB21+BD21+BF21+BH21+BE21+BI21+BJ21</f>
        <v>82539.9140625</v>
      </c>
      <c r="BL21" s="86" t="n">
        <f aca="false">AF21+BK21</f>
        <v>203902.621875</v>
      </c>
      <c r="BM21" s="86" t="n">
        <f aca="false">AC21+AD21+AE21+BD21+BF21</f>
        <v>95619.103125</v>
      </c>
      <c r="BN21" s="86" t="n">
        <f aca="false">BL21-BM21</f>
        <v>108283.51875</v>
      </c>
      <c r="BO21" s="86" t="n">
        <f aca="false">BL21*12</f>
        <v>2446831.4625</v>
      </c>
    </row>
    <row r="22" customFormat="false" ht="15.75" hidden="false" customHeight="true" outlineLevel="0" collapsed="false">
      <c r="B22" s="78" t="s">
        <v>85</v>
      </c>
      <c r="C22" s="41" t="s">
        <v>106</v>
      </c>
      <c r="D22" s="78" t="s">
        <v>102</v>
      </c>
      <c r="E22" s="78" t="s">
        <v>88</v>
      </c>
      <c r="F22" s="41" t="n">
        <v>53</v>
      </c>
      <c r="G22" s="79" t="n">
        <v>43458</v>
      </c>
      <c r="H22" s="78" t="s">
        <v>103</v>
      </c>
      <c r="I22" s="78" t="s">
        <v>104</v>
      </c>
      <c r="J22" s="80" t="s">
        <v>105</v>
      </c>
      <c r="K22" s="41" t="s">
        <v>96</v>
      </c>
      <c r="L22" s="81" t="n">
        <v>23.05</v>
      </c>
      <c r="M22" s="81" t="n">
        <v>5.32</v>
      </c>
      <c r="N22" s="82" t="n">
        <v>17697</v>
      </c>
      <c r="O22" s="83" t="n">
        <f aca="false">SUM(N22*M22)</f>
        <v>94148.04</v>
      </c>
      <c r="P22" s="41"/>
      <c r="Q22" s="41"/>
      <c r="R22" s="41" t="n">
        <v>2</v>
      </c>
      <c r="S22" s="84"/>
      <c r="T22" s="84"/>
      <c r="U22" s="84"/>
      <c r="V22" s="83" t="n">
        <f aca="false">O22/16*P22</f>
        <v>0</v>
      </c>
      <c r="W22" s="83" t="n">
        <f aca="false">O22/16*Q22</f>
        <v>0</v>
      </c>
      <c r="X22" s="83" t="n">
        <f aca="false">O22/16*R22</f>
        <v>11768.505</v>
      </c>
      <c r="Y22" s="85"/>
      <c r="Z22" s="85"/>
      <c r="AA22" s="85"/>
      <c r="AB22" s="83" t="n">
        <f aca="false">V22+W22+X22+Y22+Z22+AA22</f>
        <v>11768.505</v>
      </c>
      <c r="AC22" s="83" t="n">
        <f aca="false">AB22*50%</f>
        <v>5884.2525</v>
      </c>
      <c r="AD22" s="83" t="n">
        <f aca="false">(AB22+AC22)*25%</f>
        <v>4413.189375</v>
      </c>
      <c r="AE22" s="83" t="n">
        <f aca="false">(AB22+AC22+AD22)*10%</f>
        <v>2206.5946875</v>
      </c>
      <c r="AF22" s="83" t="n">
        <f aca="false">AB22+AC22+AD22+AE22</f>
        <v>24272.5415625</v>
      </c>
      <c r="AG22" s="86"/>
      <c r="AH22" s="87"/>
      <c r="AI22" s="87" t="n">
        <f aca="false">N22/16*AH22*40%*0.5</f>
        <v>0</v>
      </c>
      <c r="AJ22" s="87"/>
      <c r="AK22" s="87" t="n">
        <f aca="false">N22/16*AJ22*50%*0.5</f>
        <v>0</v>
      </c>
      <c r="AL22" s="87" t="n">
        <f aca="false">AH22</f>
        <v>0</v>
      </c>
      <c r="AM22" s="87" t="n">
        <f aca="false">AI22+AK22</f>
        <v>0</v>
      </c>
      <c r="AN22" s="87"/>
      <c r="AO22" s="87" t="n">
        <f aca="false">N22/16*AN22*50%*0.5</f>
        <v>0</v>
      </c>
      <c r="AP22" s="87"/>
      <c r="AQ22" s="87" t="n">
        <f aca="false">N22/16*AP22*40%*0.5</f>
        <v>0</v>
      </c>
      <c r="AR22" s="87" t="n">
        <f aca="false">AN22+AP22</f>
        <v>0</v>
      </c>
      <c r="AS22" s="87" t="n">
        <f aca="false">AO22+AQ22</f>
        <v>0</v>
      </c>
      <c r="AT22" s="87" t="n">
        <f aca="false">AL22+AR22</f>
        <v>0</v>
      </c>
      <c r="AU22" s="87" t="n">
        <f aca="false">AS22</f>
        <v>0</v>
      </c>
      <c r="AV22" s="88"/>
      <c r="AW22" s="88"/>
      <c r="AX22" s="95"/>
      <c r="AY22" s="88"/>
      <c r="AZ22" s="90" t="n">
        <f aca="false">(N22*AW22)*50%+(N22*AX22)*60%+(N22*AY22)*60%</f>
        <v>0</v>
      </c>
      <c r="BA22" s="91"/>
      <c r="BB22" s="91"/>
      <c r="BC22" s="88" t="n">
        <f aca="false">P22+Q22+R22</f>
        <v>2</v>
      </c>
      <c r="BD22" s="87" t="n">
        <f aca="false">(AB22+AC22+AD22)*30%</f>
        <v>6619.7840625</v>
      </c>
      <c r="BE22" s="87"/>
      <c r="BF22" s="87"/>
      <c r="BG22" s="87" t="n">
        <f aca="false">P22+Q22+R22</f>
        <v>2</v>
      </c>
      <c r="BH22" s="92" t="n">
        <f aca="false">(AB22+AC22+AD22)*40%</f>
        <v>8826.37875</v>
      </c>
      <c r="BI22" s="87"/>
      <c r="BJ22" s="87"/>
      <c r="BK22" s="86" t="n">
        <f aca="false">AG22+AU22+AZ22+BB22+BD22+BF22+BH22+BE22+BI22+BJ22</f>
        <v>15446.1628125</v>
      </c>
      <c r="BL22" s="86" t="n">
        <f aca="false">AF22+BK22</f>
        <v>39718.704375</v>
      </c>
      <c r="BM22" s="86" t="n">
        <f aca="false">AC22+AD22+AE22+BD22+BF22</f>
        <v>19123.820625</v>
      </c>
      <c r="BN22" s="86" t="n">
        <f aca="false">BL22-BM22</f>
        <v>20594.88375</v>
      </c>
      <c r="BO22" s="86" t="n">
        <f aca="false">BL22*12</f>
        <v>476624.4525</v>
      </c>
    </row>
    <row r="23" customFormat="false" ht="15.75" hidden="false" customHeight="true" outlineLevel="0" collapsed="false">
      <c r="B23" s="78" t="s">
        <v>85</v>
      </c>
      <c r="C23" s="41" t="s">
        <v>106</v>
      </c>
      <c r="D23" s="78" t="s">
        <v>107</v>
      </c>
      <c r="E23" s="78" t="s">
        <v>88</v>
      </c>
      <c r="F23" s="41"/>
      <c r="G23" s="79"/>
      <c r="H23" s="78"/>
      <c r="I23" s="78"/>
      <c r="J23" s="80" t="s">
        <v>108</v>
      </c>
      <c r="K23" s="41" t="s">
        <v>109</v>
      </c>
      <c r="L23" s="81" t="n">
        <v>23.05</v>
      </c>
      <c r="M23" s="81" t="n">
        <v>4.67</v>
      </c>
      <c r="N23" s="82" t="n">
        <v>17697</v>
      </c>
      <c r="O23" s="83" t="n">
        <f aca="false">SUM(N23*M23)</f>
        <v>82644.99</v>
      </c>
      <c r="P23" s="41"/>
      <c r="Q23" s="41" t="n">
        <v>12</v>
      </c>
      <c r="R23" s="41" t="n">
        <v>2</v>
      </c>
      <c r="S23" s="84"/>
      <c r="T23" s="84"/>
      <c r="U23" s="84"/>
      <c r="V23" s="83" t="n">
        <f aca="false">O23/16*P23</f>
        <v>0</v>
      </c>
      <c r="W23" s="83" t="n">
        <f aca="false">O23/16*Q23</f>
        <v>61983.7425</v>
      </c>
      <c r="X23" s="83" t="n">
        <f aca="false">O23/16*R23</f>
        <v>10330.62375</v>
      </c>
      <c r="Y23" s="85"/>
      <c r="Z23" s="85"/>
      <c r="AA23" s="85"/>
      <c r="AB23" s="83" t="n">
        <f aca="false">V23+W23+X23+Y23+Z23+AA23</f>
        <v>72314.36625</v>
      </c>
      <c r="AC23" s="83" t="n">
        <f aca="false">AB23*50%</f>
        <v>36157.183125</v>
      </c>
      <c r="AD23" s="83" t="n">
        <f aca="false">(AB23+AC23)*25%</f>
        <v>27117.88734375</v>
      </c>
      <c r="AE23" s="83" t="n">
        <f aca="false">(AB23+AC23+AD23)*10%</f>
        <v>13558.943671875</v>
      </c>
      <c r="AF23" s="83" t="n">
        <f aca="false">AB23+AC23+AD23+AE23</f>
        <v>149148.380390625</v>
      </c>
      <c r="AG23" s="86"/>
      <c r="AH23" s="87"/>
      <c r="AI23" s="87" t="n">
        <f aca="false">N23/16*AH23*40%*0.5</f>
        <v>0</v>
      </c>
      <c r="AJ23" s="87"/>
      <c r="AK23" s="87" t="n">
        <f aca="false">N23/16*AJ23*50%*0.5</f>
        <v>0</v>
      </c>
      <c r="AL23" s="87" t="n">
        <f aca="false">AH23</f>
        <v>0</v>
      </c>
      <c r="AM23" s="87" t="n">
        <f aca="false">AI23+AK23</f>
        <v>0</v>
      </c>
      <c r="AN23" s="87" t="n">
        <v>7</v>
      </c>
      <c r="AO23" s="87" t="n">
        <f aca="false">N23/16*AN23*50%*0.5</f>
        <v>1935.609375</v>
      </c>
      <c r="AP23" s="87"/>
      <c r="AQ23" s="87" t="n">
        <f aca="false">N23/16*AP23*40%*0.5</f>
        <v>0</v>
      </c>
      <c r="AR23" s="87" t="n">
        <f aca="false">AN23+AP23</f>
        <v>7</v>
      </c>
      <c r="AS23" s="87" t="n">
        <f aca="false">AO23+AQ23</f>
        <v>1935.609375</v>
      </c>
      <c r="AT23" s="87" t="n">
        <f aca="false">AL23+AR23</f>
        <v>7</v>
      </c>
      <c r="AU23" s="87" t="n">
        <f aca="false">AS23</f>
        <v>1935.609375</v>
      </c>
      <c r="AV23" s="88"/>
      <c r="AW23" s="88"/>
      <c r="AX23" s="95"/>
      <c r="AY23" s="88"/>
      <c r="AZ23" s="90" t="n">
        <f aca="false">(N23*AW23)*50%+(N23*AX23)*60%+(N23*AY23)*60%</f>
        <v>0</v>
      </c>
      <c r="BA23" s="91"/>
      <c r="BB23" s="91"/>
      <c r="BC23" s="88" t="n">
        <f aca="false">P23+Q23+R23</f>
        <v>14</v>
      </c>
      <c r="BD23" s="87" t="n">
        <f aca="false">(AB23+AC23+AD23)*30%</f>
        <v>40676.831015625</v>
      </c>
      <c r="BE23" s="87"/>
      <c r="BF23" s="87"/>
      <c r="BG23" s="87"/>
      <c r="BH23" s="92"/>
      <c r="BI23" s="87"/>
      <c r="BJ23" s="87"/>
      <c r="BK23" s="86" t="n">
        <f aca="false">AG23+AU23+AZ23+BB23+BD23+BF23+BH23+BE23+BI23+BJ23</f>
        <v>42612.440390625</v>
      </c>
      <c r="BL23" s="86" t="n">
        <f aca="false">AF23+BK23</f>
        <v>191760.82078125</v>
      </c>
      <c r="BM23" s="86" t="n">
        <f aca="false">AC23+AD23+AE23+BD23+BF23</f>
        <v>117510.84515625</v>
      </c>
      <c r="BN23" s="86" t="n">
        <f aca="false">BL23-BM23</f>
        <v>74249.975625</v>
      </c>
      <c r="BO23" s="86" t="n">
        <f aca="false">BL23*12</f>
        <v>2301129.849375</v>
      </c>
    </row>
    <row r="24" customFormat="false" ht="15.75" hidden="false" customHeight="true" outlineLevel="0" collapsed="false">
      <c r="B24" s="78" t="s">
        <v>85</v>
      </c>
      <c r="C24" s="41" t="s">
        <v>110</v>
      </c>
      <c r="D24" s="11" t="s">
        <v>111</v>
      </c>
      <c r="E24" s="78" t="s">
        <v>88</v>
      </c>
      <c r="F24" s="41" t="n">
        <v>46</v>
      </c>
      <c r="G24" s="79" t="n">
        <v>43274</v>
      </c>
      <c r="H24" s="79" t="n">
        <v>45100</v>
      </c>
      <c r="I24" s="78" t="s">
        <v>112</v>
      </c>
      <c r="J24" s="80" t="s">
        <v>95</v>
      </c>
      <c r="K24" s="41" t="s">
        <v>96</v>
      </c>
      <c r="L24" s="97" t="n">
        <v>18.01</v>
      </c>
      <c r="M24" s="81" t="n">
        <v>5.24</v>
      </c>
      <c r="N24" s="82" t="n">
        <v>17697</v>
      </c>
      <c r="O24" s="83" t="n">
        <f aca="false">SUM(N24*M24)</f>
        <v>92732.28</v>
      </c>
      <c r="P24" s="41" t="n">
        <v>17</v>
      </c>
      <c r="Q24" s="41"/>
      <c r="R24" s="41"/>
      <c r="S24" s="84"/>
      <c r="T24" s="84"/>
      <c r="U24" s="84"/>
      <c r="V24" s="83" t="n">
        <f aca="false">O24/16*P24</f>
        <v>98528.0475</v>
      </c>
      <c r="W24" s="83" t="n">
        <f aca="false">O24/16*Q24</f>
        <v>0</v>
      </c>
      <c r="X24" s="83" t="n">
        <f aca="false">O24/16*R24</f>
        <v>0</v>
      </c>
      <c r="Y24" s="85"/>
      <c r="Z24" s="85"/>
      <c r="AA24" s="85"/>
      <c r="AB24" s="83" t="n">
        <f aca="false">V24+W24+X24+Y24+Z24+AA24</f>
        <v>98528.0475</v>
      </c>
      <c r="AC24" s="83" t="n">
        <f aca="false">AB24*50%</f>
        <v>49264.02375</v>
      </c>
      <c r="AD24" s="83" t="n">
        <f aca="false">(AB24+AC24)*25%</f>
        <v>36948.0178125</v>
      </c>
      <c r="AE24" s="83" t="n">
        <f aca="false">(AB24+AC24+AD24)*10%</f>
        <v>18474.00890625</v>
      </c>
      <c r="AF24" s="83" t="n">
        <f aca="false">AB24+AC24+AD24+AE24</f>
        <v>203214.09796875</v>
      </c>
      <c r="AG24" s="86"/>
      <c r="AH24" s="96" t="s">
        <v>113</v>
      </c>
      <c r="AI24" s="87" t="n">
        <f aca="false">N24/16*AH24*40%*0.5</f>
        <v>1880.30625</v>
      </c>
      <c r="AJ24" s="95"/>
      <c r="AK24" s="87" t="n">
        <f aca="false">N24/16*AJ24*50%*0.5</f>
        <v>0</v>
      </c>
      <c r="AL24" s="96" t="str">
        <f aca="false">AH24</f>
        <v>8,5</v>
      </c>
      <c r="AM24" s="87" t="n">
        <f aca="false">AI24+AK24</f>
        <v>1880.30625</v>
      </c>
      <c r="AN24" s="87"/>
      <c r="AO24" s="87" t="n">
        <f aca="false">N24/16*AN24*50%*0.5</f>
        <v>0</v>
      </c>
      <c r="AP24" s="87"/>
      <c r="AQ24" s="87" t="n">
        <f aca="false">N24/16*AP24*40%*0.5</f>
        <v>0</v>
      </c>
      <c r="AR24" s="87" t="n">
        <f aca="false">AN24+AP24</f>
        <v>0</v>
      </c>
      <c r="AS24" s="87" t="n">
        <f aca="false">AO24+AQ24</f>
        <v>0</v>
      </c>
      <c r="AT24" s="87" t="n">
        <f aca="false">AL24+AR24</f>
        <v>8.5</v>
      </c>
      <c r="AU24" s="87" t="n">
        <f aca="false">AS24</f>
        <v>0</v>
      </c>
      <c r="AV24" s="96" t="s">
        <v>114</v>
      </c>
      <c r="AW24" s="95" t="n">
        <v>0.5</v>
      </c>
      <c r="AX24" s="89"/>
      <c r="AY24" s="88"/>
      <c r="AZ24" s="90" t="n">
        <f aca="false">(N24*AW24)*50%+(N24*AX24)*60%+(N24*AY24)*60%</f>
        <v>4424.25</v>
      </c>
      <c r="BA24" s="91"/>
      <c r="BB24" s="91"/>
      <c r="BC24" s="88" t="n">
        <f aca="false">P24+Q24+R24</f>
        <v>17</v>
      </c>
      <c r="BD24" s="87" t="n">
        <f aca="false">(AB24+AC24+AD24)*30%</f>
        <v>55422.02671875</v>
      </c>
      <c r="BE24" s="87"/>
      <c r="BF24" s="87"/>
      <c r="BG24" s="87" t="n">
        <f aca="false">P24+Q24+R24</f>
        <v>17</v>
      </c>
      <c r="BH24" s="92" t="n">
        <f aca="false">(AB24+AC24+AD24)*40%</f>
        <v>73896.035625</v>
      </c>
      <c r="BI24" s="87"/>
      <c r="BJ24" s="87"/>
      <c r="BK24" s="86" t="n">
        <f aca="false">AG24+AU24+AZ24+BB24+BD24+BF24+BH24+BE24+BI24+BJ24</f>
        <v>133742.31234375</v>
      </c>
      <c r="BL24" s="86" t="n">
        <f aca="false">AF24+BK24</f>
        <v>336956.4103125</v>
      </c>
      <c r="BM24" s="86" t="n">
        <f aca="false">AC24+AD24+AE24+BD24+BF24</f>
        <v>160108.0771875</v>
      </c>
      <c r="BN24" s="86" t="n">
        <f aca="false">BL24-BM24</f>
        <v>176848.333125</v>
      </c>
      <c r="BO24" s="86" t="n">
        <f aca="false">BL24*12</f>
        <v>4043476.92375</v>
      </c>
    </row>
    <row r="25" customFormat="false" ht="15.75" hidden="false" customHeight="true" outlineLevel="0" collapsed="false">
      <c r="B25" s="78" t="s">
        <v>85</v>
      </c>
      <c r="C25" s="41" t="s">
        <v>115</v>
      </c>
      <c r="D25" s="98" t="s">
        <v>116</v>
      </c>
      <c r="E25" s="78" t="s">
        <v>88</v>
      </c>
      <c r="F25" s="41" t="n">
        <v>44</v>
      </c>
      <c r="G25" s="79" t="n">
        <v>43313</v>
      </c>
      <c r="H25" s="79" t="n">
        <v>45139</v>
      </c>
      <c r="I25" s="78" t="s">
        <v>117</v>
      </c>
      <c r="J25" s="80" t="s">
        <v>90</v>
      </c>
      <c r="K25" s="41" t="s">
        <v>91</v>
      </c>
      <c r="L25" s="81" t="n">
        <v>15.01</v>
      </c>
      <c r="M25" s="81" t="n">
        <v>4.95</v>
      </c>
      <c r="N25" s="82" t="n">
        <v>17697</v>
      </c>
      <c r="O25" s="83" t="n">
        <f aca="false">SUM(N25*M25)</f>
        <v>87600.15</v>
      </c>
      <c r="P25" s="41"/>
      <c r="Q25" s="41"/>
      <c r="R25" s="41" t="n">
        <v>2</v>
      </c>
      <c r="S25" s="84"/>
      <c r="T25" s="84"/>
      <c r="U25" s="84"/>
      <c r="V25" s="83" t="n">
        <f aca="false">O25/16*P25</f>
        <v>0</v>
      </c>
      <c r="W25" s="83" t="n">
        <f aca="false">O25/16*Q25</f>
        <v>0</v>
      </c>
      <c r="X25" s="83" t="n">
        <f aca="false">O25/16*R25</f>
        <v>10950.01875</v>
      </c>
      <c r="Y25" s="85"/>
      <c r="Z25" s="85"/>
      <c r="AA25" s="85"/>
      <c r="AB25" s="83" t="n">
        <f aca="false">V25+W25+X25+Y25+Z25+AA25</f>
        <v>10950.01875</v>
      </c>
      <c r="AC25" s="83" t="n">
        <f aca="false">AB25*50%</f>
        <v>5475.009375</v>
      </c>
      <c r="AD25" s="83" t="n">
        <f aca="false">(AB25+AC25)*25%</f>
        <v>4106.25703125</v>
      </c>
      <c r="AE25" s="83"/>
      <c r="AF25" s="83" t="n">
        <f aca="false">AB25+AC25+AD25+AE25</f>
        <v>20531.28515625</v>
      </c>
      <c r="AG25" s="86"/>
      <c r="AH25" s="87"/>
      <c r="AI25" s="87" t="n">
        <f aca="false">N25/16*AH25*40%*0.5</f>
        <v>0</v>
      </c>
      <c r="AJ25" s="87"/>
      <c r="AK25" s="87" t="n">
        <f aca="false">N25/16*AJ25*50%*0.5</f>
        <v>0</v>
      </c>
      <c r="AL25" s="87" t="n">
        <f aca="false">AH25</f>
        <v>0</v>
      </c>
      <c r="AM25" s="87" t="n">
        <f aca="false">AI25+AK25</f>
        <v>0</v>
      </c>
      <c r="AN25" s="87"/>
      <c r="AO25" s="87" t="n">
        <f aca="false">N25/16*AN25*50%*0.5</f>
        <v>0</v>
      </c>
      <c r="AP25" s="87"/>
      <c r="AQ25" s="87" t="n">
        <f aca="false">N25/16*AP25*40%*0.5</f>
        <v>0</v>
      </c>
      <c r="AR25" s="87" t="n">
        <f aca="false">AN25+AP25</f>
        <v>0</v>
      </c>
      <c r="AS25" s="87" t="n">
        <f aca="false">AO25+AQ25</f>
        <v>0</v>
      </c>
      <c r="AT25" s="87" t="n">
        <f aca="false">AL25+AR25</f>
        <v>0</v>
      </c>
      <c r="AU25" s="87" t="n">
        <f aca="false">AS25</f>
        <v>0</v>
      </c>
      <c r="AV25" s="88"/>
      <c r="AW25" s="88"/>
      <c r="AX25" s="95"/>
      <c r="AY25" s="88"/>
      <c r="AZ25" s="90" t="n">
        <f aca="false">(N25*AW25)*50%+(N25*AX25)*60%+(N25*AY25)*60%</f>
        <v>0</v>
      </c>
      <c r="BA25" s="91"/>
      <c r="BB25" s="91"/>
      <c r="BC25" s="88" t="n">
        <f aca="false">P25+Q25+R25</f>
        <v>2</v>
      </c>
      <c r="BD25" s="87" t="n">
        <f aca="false">(AB25+AC25+AD25)*30%</f>
        <v>6159.385546875</v>
      </c>
      <c r="BE25" s="87"/>
      <c r="BF25" s="87"/>
      <c r="BG25" s="87" t="n">
        <f aca="false">P25+Q25+R25</f>
        <v>2</v>
      </c>
      <c r="BH25" s="92" t="n">
        <f aca="false">(AB25+AC25+AD25)*35%</f>
        <v>7185.9498046875</v>
      </c>
      <c r="BI25" s="87"/>
      <c r="BJ25" s="87"/>
      <c r="BK25" s="86" t="n">
        <f aca="false">AG25+AU25+AZ25+BB25+BD25+BF25+BH25+BE25+BI25+BJ25</f>
        <v>13345.3353515625</v>
      </c>
      <c r="BL25" s="86" t="n">
        <f aca="false">AF25+BK25</f>
        <v>33876.6205078125</v>
      </c>
      <c r="BM25" s="86" t="n">
        <f aca="false">AC25+AD25+AE25+BD25+BF25</f>
        <v>15740.651953125</v>
      </c>
      <c r="BN25" s="86" t="n">
        <f aca="false">BL25-BM25</f>
        <v>18135.9685546875</v>
      </c>
      <c r="BO25" s="86" t="n">
        <f aca="false">BL25*12</f>
        <v>406519.44609375</v>
      </c>
    </row>
    <row r="26" customFormat="false" ht="15.75" hidden="false" customHeight="true" outlineLevel="0" collapsed="false">
      <c r="B26" s="78" t="s">
        <v>85</v>
      </c>
      <c r="C26" s="41" t="s">
        <v>118</v>
      </c>
      <c r="D26" s="98" t="s">
        <v>116</v>
      </c>
      <c r="E26" s="78" t="s">
        <v>88</v>
      </c>
      <c r="F26" s="41" t="n">
        <v>44</v>
      </c>
      <c r="G26" s="79" t="n">
        <v>43313</v>
      </c>
      <c r="H26" s="79" t="n">
        <v>45139</v>
      </c>
      <c r="I26" s="78" t="s">
        <v>117</v>
      </c>
      <c r="J26" s="80" t="s">
        <v>90</v>
      </c>
      <c r="K26" s="41" t="s">
        <v>91</v>
      </c>
      <c r="L26" s="81" t="n">
        <v>15.01</v>
      </c>
      <c r="M26" s="81" t="n">
        <v>4.95</v>
      </c>
      <c r="N26" s="82" t="n">
        <v>17697</v>
      </c>
      <c r="O26" s="83" t="n">
        <f aca="false">SUM(N26*M26)</f>
        <v>87600.15</v>
      </c>
      <c r="P26" s="41"/>
      <c r="Q26" s="41"/>
      <c r="R26" s="41" t="n">
        <v>2</v>
      </c>
      <c r="S26" s="84"/>
      <c r="T26" s="84"/>
      <c r="U26" s="84"/>
      <c r="V26" s="83" t="n">
        <f aca="false">O26/16*P26</f>
        <v>0</v>
      </c>
      <c r="W26" s="83" t="n">
        <f aca="false">O26/16*Q26</f>
        <v>0</v>
      </c>
      <c r="X26" s="83" t="n">
        <f aca="false">O26/16*R26</f>
        <v>10950.01875</v>
      </c>
      <c r="Y26" s="85"/>
      <c r="Z26" s="85"/>
      <c r="AA26" s="85"/>
      <c r="AB26" s="83" t="n">
        <f aca="false">V26+W26+X26+Y26+Z26+AA26</f>
        <v>10950.01875</v>
      </c>
      <c r="AC26" s="83" t="n">
        <f aca="false">AB26*50%</f>
        <v>5475.009375</v>
      </c>
      <c r="AD26" s="83" t="n">
        <f aca="false">(AB26+AC26)*25%</f>
        <v>4106.25703125</v>
      </c>
      <c r="AE26" s="83"/>
      <c r="AF26" s="83" t="n">
        <f aca="false">AB26+AC26+AD26+AE26</f>
        <v>20531.28515625</v>
      </c>
      <c r="AG26" s="86"/>
      <c r="AH26" s="87"/>
      <c r="AI26" s="87" t="n">
        <f aca="false">N26/16*AH26*40%*0.5</f>
        <v>0</v>
      </c>
      <c r="AJ26" s="87"/>
      <c r="AK26" s="87" t="n">
        <f aca="false">N26/16*AJ26*50%*0.5</f>
        <v>0</v>
      </c>
      <c r="AL26" s="87" t="n">
        <f aca="false">AH26</f>
        <v>0</v>
      </c>
      <c r="AM26" s="87" t="n">
        <f aca="false">AI26+AK26</f>
        <v>0</v>
      </c>
      <c r="AN26" s="87"/>
      <c r="AO26" s="87" t="n">
        <f aca="false">N26/16*AN26*50%*0.5</f>
        <v>0</v>
      </c>
      <c r="AP26" s="87"/>
      <c r="AQ26" s="87" t="n">
        <f aca="false">N26/16*AP26*40%*0.5</f>
        <v>0</v>
      </c>
      <c r="AR26" s="87" t="n">
        <f aca="false">AN26+AP26</f>
        <v>0</v>
      </c>
      <c r="AS26" s="87" t="n">
        <f aca="false">AO26+AQ26</f>
        <v>0</v>
      </c>
      <c r="AT26" s="87" t="n">
        <f aca="false">AL26+AR26</f>
        <v>0</v>
      </c>
      <c r="AU26" s="87" t="n">
        <f aca="false">AS26</f>
        <v>0</v>
      </c>
      <c r="AV26" s="88"/>
      <c r="AW26" s="88"/>
      <c r="AX26" s="95"/>
      <c r="AY26" s="88"/>
      <c r="AZ26" s="90" t="n">
        <f aca="false">(N26*AW26)*50%+(N26*AX26)*60%+(N26*AY26)*60%</f>
        <v>0</v>
      </c>
      <c r="BA26" s="91"/>
      <c r="BB26" s="91"/>
      <c r="BC26" s="88" t="n">
        <f aca="false">P26+Q26+R26</f>
        <v>2</v>
      </c>
      <c r="BD26" s="87" t="n">
        <f aca="false">(AB26+AC26+AD26)*30%</f>
        <v>6159.385546875</v>
      </c>
      <c r="BE26" s="87"/>
      <c r="BF26" s="87"/>
      <c r="BG26" s="87" t="n">
        <f aca="false">P26+Q26+R26</f>
        <v>2</v>
      </c>
      <c r="BH26" s="92" t="n">
        <f aca="false">(AB26+AC26+AD26)*35%</f>
        <v>7185.9498046875</v>
      </c>
      <c r="BI26" s="87"/>
      <c r="BJ26" s="87"/>
      <c r="BK26" s="86" t="n">
        <f aca="false">AG26+AU26+AZ26+BB26+BD26+BF26+BH26+BE26+BI26+BJ26</f>
        <v>13345.3353515625</v>
      </c>
      <c r="BL26" s="86" t="n">
        <f aca="false">AF26+BK26</f>
        <v>33876.6205078125</v>
      </c>
      <c r="BM26" s="86" t="n">
        <f aca="false">AC26+AD26+AE26+BD26+BF26</f>
        <v>15740.651953125</v>
      </c>
      <c r="BN26" s="86" t="n">
        <f aca="false">BL26-BM26</f>
        <v>18135.9685546875</v>
      </c>
      <c r="BO26" s="86" t="n">
        <f aca="false">BL26*12</f>
        <v>406519.44609375</v>
      </c>
    </row>
    <row r="27" customFormat="false" ht="15.75" hidden="false" customHeight="true" outlineLevel="0" collapsed="false">
      <c r="B27" s="78" t="s">
        <v>85</v>
      </c>
      <c r="C27" s="41" t="s">
        <v>119</v>
      </c>
      <c r="D27" s="98" t="s">
        <v>120</v>
      </c>
      <c r="E27" s="78" t="s">
        <v>88</v>
      </c>
      <c r="F27" s="41"/>
      <c r="G27" s="78"/>
      <c r="H27" s="78"/>
      <c r="I27" s="78"/>
      <c r="J27" s="80" t="s">
        <v>108</v>
      </c>
      <c r="K27" s="41" t="s">
        <v>109</v>
      </c>
      <c r="L27" s="81" t="n">
        <v>0</v>
      </c>
      <c r="M27" s="93" t="n">
        <v>4.1</v>
      </c>
      <c r="N27" s="82" t="n">
        <v>17697</v>
      </c>
      <c r="O27" s="83" t="n">
        <f aca="false">SUM(N27*M27)</f>
        <v>72557.7</v>
      </c>
      <c r="P27" s="41"/>
      <c r="Q27" s="41" t="n">
        <v>2</v>
      </c>
      <c r="R27" s="41" t="n">
        <v>2</v>
      </c>
      <c r="S27" s="84"/>
      <c r="T27" s="94"/>
      <c r="U27" s="84"/>
      <c r="V27" s="83" t="n">
        <f aca="false">O27/16*P27</f>
        <v>0</v>
      </c>
      <c r="W27" s="83" t="n">
        <f aca="false">O27/16*Q27</f>
        <v>9069.7125</v>
      </c>
      <c r="X27" s="83" t="n">
        <f aca="false">O27/16*R27</f>
        <v>9069.7125</v>
      </c>
      <c r="Y27" s="85"/>
      <c r="Z27" s="85"/>
      <c r="AA27" s="85"/>
      <c r="AB27" s="83" t="n">
        <f aca="false">V27+W27+X27+Y27+Z27+AA27</f>
        <v>18139.425</v>
      </c>
      <c r="AC27" s="83" t="n">
        <f aca="false">AB27*50%</f>
        <v>9069.7125</v>
      </c>
      <c r="AD27" s="83" t="n">
        <f aca="false">(AB27+AC27)*25%</f>
        <v>6802.284375</v>
      </c>
      <c r="AE27" s="83" t="n">
        <f aca="false">(AB27+AC27+AD27)*10%</f>
        <v>3401.1421875</v>
      </c>
      <c r="AF27" s="83" t="n">
        <f aca="false">AB27+AC27+AD27+AE27</f>
        <v>37412.5640625</v>
      </c>
      <c r="AG27" s="86"/>
      <c r="AH27" s="87"/>
      <c r="AI27" s="87" t="n">
        <f aca="false">N27/16*AH27*40%*0.5</f>
        <v>0</v>
      </c>
      <c r="AJ27" s="87"/>
      <c r="AK27" s="87" t="n">
        <f aca="false">N27/16*AJ27*50%*0.5</f>
        <v>0</v>
      </c>
      <c r="AL27" s="87" t="n">
        <f aca="false">AH27</f>
        <v>0</v>
      </c>
      <c r="AM27" s="87" t="n">
        <f aca="false">AI27+AK27</f>
        <v>0</v>
      </c>
      <c r="AN27" s="87"/>
      <c r="AO27" s="87" t="n">
        <f aca="false">N27/16*AN27*50%*0.5</f>
        <v>0</v>
      </c>
      <c r="AP27" s="96" t="s">
        <v>121</v>
      </c>
      <c r="AQ27" s="87" t="n">
        <f aca="false">N27/16*AP27*40%*0.5</f>
        <v>442.425</v>
      </c>
      <c r="AR27" s="96" t="n">
        <f aca="false">AN27+AP27</f>
        <v>2</v>
      </c>
      <c r="AS27" s="87" t="n">
        <f aca="false">AO27+AQ27</f>
        <v>442.425</v>
      </c>
      <c r="AT27" s="87" t="n">
        <f aca="false">AL27+AR27</f>
        <v>2</v>
      </c>
      <c r="AU27" s="87" t="n">
        <f aca="false">AS27</f>
        <v>442.425</v>
      </c>
      <c r="AV27" s="88" t="n">
        <v>9</v>
      </c>
      <c r="AW27" s="88"/>
      <c r="AX27" s="88" t="n">
        <v>0.5</v>
      </c>
      <c r="AY27" s="88"/>
      <c r="AZ27" s="90" t="n">
        <f aca="false">(N27*AW27)*50%+(N27*AX27)*60%+(N27*AY27)*60%</f>
        <v>5309.1</v>
      </c>
      <c r="BA27" s="91"/>
      <c r="BB27" s="91"/>
      <c r="BC27" s="88" t="n">
        <f aca="false">P27+Q27+R27</f>
        <v>4</v>
      </c>
      <c r="BD27" s="87" t="n">
        <f aca="false">(AB27+AC27+AD27)*30%</f>
        <v>10203.4265625</v>
      </c>
      <c r="BE27" s="87"/>
      <c r="BF27" s="87"/>
      <c r="BG27" s="87"/>
      <c r="BH27" s="92"/>
      <c r="BI27" s="88"/>
      <c r="BJ27" s="88"/>
      <c r="BK27" s="86" t="n">
        <f aca="false">AG27+AU27+AZ27+BB27+BD27+BF27+BH27+BE27+BI27+BJ27</f>
        <v>15954.9515625</v>
      </c>
      <c r="BL27" s="86" t="n">
        <f aca="false">AF27+BK27</f>
        <v>53367.515625</v>
      </c>
      <c r="BM27" s="86" t="n">
        <f aca="false">AC27+AD27+AE27+BD27+BF27</f>
        <v>29476.565625</v>
      </c>
      <c r="BN27" s="86" t="n">
        <f aca="false">BL27-BM27</f>
        <v>23890.95</v>
      </c>
      <c r="BO27" s="86" t="n">
        <f aca="false">BL27*12</f>
        <v>640410.1875</v>
      </c>
    </row>
    <row r="28" customFormat="false" ht="15.75" hidden="false" customHeight="true" outlineLevel="0" collapsed="false">
      <c r="B28" s="78" t="s">
        <v>85</v>
      </c>
      <c r="C28" s="41" t="s">
        <v>122</v>
      </c>
      <c r="D28" s="98" t="s">
        <v>120</v>
      </c>
      <c r="E28" s="78" t="s">
        <v>88</v>
      </c>
      <c r="F28" s="41"/>
      <c r="G28" s="79"/>
      <c r="H28" s="78"/>
      <c r="I28" s="78" t="s">
        <v>123</v>
      </c>
      <c r="J28" s="80" t="s">
        <v>108</v>
      </c>
      <c r="K28" s="41" t="s">
        <v>109</v>
      </c>
      <c r="L28" s="81" t="n">
        <v>0</v>
      </c>
      <c r="M28" s="93" t="n">
        <v>4.1</v>
      </c>
      <c r="N28" s="82" t="n">
        <v>17697</v>
      </c>
      <c r="O28" s="83" t="n">
        <f aca="false">SUM(N28*M28)</f>
        <v>72557.7</v>
      </c>
      <c r="P28" s="41"/>
      <c r="Q28" s="41" t="n">
        <v>2</v>
      </c>
      <c r="R28" s="41" t="n">
        <v>5</v>
      </c>
      <c r="S28" s="84"/>
      <c r="T28" s="84"/>
      <c r="U28" s="94"/>
      <c r="V28" s="83" t="n">
        <f aca="false">O28/16*P28</f>
        <v>0</v>
      </c>
      <c r="W28" s="83" t="n">
        <f aca="false">O28/16*Q28</f>
        <v>9069.7125</v>
      </c>
      <c r="X28" s="83" t="n">
        <f aca="false">O28/16*R28</f>
        <v>22674.28125</v>
      </c>
      <c r="Y28" s="85"/>
      <c r="Z28" s="85"/>
      <c r="AA28" s="85"/>
      <c r="AB28" s="83" t="n">
        <f aca="false">V28+W28+X28+Y28+Z28+AA28</f>
        <v>31743.99375</v>
      </c>
      <c r="AC28" s="83" t="n">
        <f aca="false">AB28*50%</f>
        <v>15871.996875</v>
      </c>
      <c r="AD28" s="83" t="n">
        <f aca="false">(AB28+AC28)*25%</f>
        <v>11903.99765625</v>
      </c>
      <c r="AE28" s="83" t="n">
        <f aca="false">(AB28+AC28+AD28)*10%</f>
        <v>5951.998828125</v>
      </c>
      <c r="AF28" s="83" t="n">
        <f aca="false">AB28+AC28+AD28+AE28</f>
        <v>65471.987109375</v>
      </c>
      <c r="AG28" s="86"/>
      <c r="AH28" s="87"/>
      <c r="AI28" s="87" t="n">
        <f aca="false">N28/16*AH28*40%*0.5</f>
        <v>0</v>
      </c>
      <c r="AJ28" s="87"/>
      <c r="AK28" s="87" t="n">
        <f aca="false">N28/16*AJ28*50%*0.5</f>
        <v>0</v>
      </c>
      <c r="AL28" s="87" t="n">
        <f aca="false">AH28</f>
        <v>0</v>
      </c>
      <c r="AM28" s="87" t="n">
        <f aca="false">AI28+AK28</f>
        <v>0</v>
      </c>
      <c r="AN28" s="87"/>
      <c r="AO28" s="87" t="n">
        <f aca="false">N28/16*AN28*50%*0.5</f>
        <v>0</v>
      </c>
      <c r="AP28" s="96" t="s">
        <v>114</v>
      </c>
      <c r="AQ28" s="87" t="n">
        <f aca="false">N28/16*AP28*40%*0.5</f>
        <v>884.85</v>
      </c>
      <c r="AR28" s="96" t="n">
        <f aca="false">AN28+AP28</f>
        <v>4</v>
      </c>
      <c r="AS28" s="87" t="n">
        <f aca="false">AO28+AQ28</f>
        <v>884.85</v>
      </c>
      <c r="AT28" s="87" t="n">
        <f aca="false">AL28+AR28</f>
        <v>4</v>
      </c>
      <c r="AU28" s="87" t="n">
        <f aca="false">AS28</f>
        <v>884.85</v>
      </c>
      <c r="AV28" s="88"/>
      <c r="AW28" s="88"/>
      <c r="AX28" s="88"/>
      <c r="AY28" s="88"/>
      <c r="AZ28" s="90" t="n">
        <f aca="false">(N28*AW28)*50%+(N28*AX28)*60%+(N28*AY28)*60%</f>
        <v>0</v>
      </c>
      <c r="BA28" s="91" t="n">
        <v>1</v>
      </c>
      <c r="BB28" s="91" t="n">
        <f aca="false">N28*20%</f>
        <v>3539.4</v>
      </c>
      <c r="BC28" s="88" t="n">
        <f aca="false">P28+Q28+R28</f>
        <v>7</v>
      </c>
      <c r="BD28" s="87" t="n">
        <f aca="false">(AB28+AC28+AD28)*30%</f>
        <v>17855.996484375</v>
      </c>
      <c r="BE28" s="87"/>
      <c r="BF28" s="87"/>
      <c r="BG28" s="87"/>
      <c r="BH28" s="92"/>
      <c r="BI28" s="87"/>
      <c r="BJ28" s="87"/>
      <c r="BK28" s="86" t="n">
        <f aca="false">AG28+AU28+AZ28+BB28+BD28+BF28+BH28+BE28+BI28+BJ28</f>
        <v>22280.246484375</v>
      </c>
      <c r="BL28" s="86" t="n">
        <f aca="false">AF28+BK28</f>
        <v>87752.23359375</v>
      </c>
      <c r="BM28" s="86" t="n">
        <f aca="false">AC28+AD28+AE28+BD28+BF28</f>
        <v>51583.98984375</v>
      </c>
      <c r="BN28" s="86" t="n">
        <f aca="false">BL28-BM28</f>
        <v>36168.24375</v>
      </c>
      <c r="BO28" s="86" t="n">
        <f aca="false">BL28*12</f>
        <v>1053026.803125</v>
      </c>
    </row>
    <row r="29" customFormat="false" ht="15.75" hidden="false" customHeight="true" outlineLevel="0" collapsed="false">
      <c r="B29" s="78" t="s">
        <v>85</v>
      </c>
      <c r="C29" s="41" t="s">
        <v>124</v>
      </c>
      <c r="D29" s="78" t="s">
        <v>125</v>
      </c>
      <c r="E29" s="78" t="s">
        <v>88</v>
      </c>
      <c r="F29" s="41" t="n">
        <v>48</v>
      </c>
      <c r="G29" s="79" t="n">
        <v>43274</v>
      </c>
      <c r="H29" s="79" t="n">
        <v>45100</v>
      </c>
      <c r="I29" s="78" t="s">
        <v>126</v>
      </c>
      <c r="J29" s="80" t="s">
        <v>95</v>
      </c>
      <c r="K29" s="41" t="s">
        <v>96</v>
      </c>
      <c r="L29" s="81" t="n">
        <v>22.05</v>
      </c>
      <c r="M29" s="81" t="n">
        <v>5.32</v>
      </c>
      <c r="N29" s="82" t="n">
        <v>17697</v>
      </c>
      <c r="O29" s="83" t="n">
        <f aca="false">SUM(N29*M29)</f>
        <v>94148.04</v>
      </c>
      <c r="P29" s="41"/>
      <c r="Q29" s="41" t="n">
        <v>10</v>
      </c>
      <c r="R29" s="41" t="n">
        <v>11</v>
      </c>
      <c r="S29" s="84"/>
      <c r="T29" s="94"/>
      <c r="U29" s="84"/>
      <c r="V29" s="83" t="n">
        <f aca="false">O29/16*P29</f>
        <v>0</v>
      </c>
      <c r="W29" s="83" t="n">
        <f aca="false">O29/16*Q29</f>
        <v>58842.525</v>
      </c>
      <c r="X29" s="83" t="n">
        <f aca="false">O29/16*R29</f>
        <v>64726.7775</v>
      </c>
      <c r="Y29" s="85"/>
      <c r="Z29" s="85"/>
      <c r="AA29" s="85"/>
      <c r="AB29" s="83" t="n">
        <f aca="false">V29+W29+X29+Y29+Z29+AA29</f>
        <v>123569.3025</v>
      </c>
      <c r="AC29" s="83" t="n">
        <f aca="false">AB29*50%</f>
        <v>61784.65125</v>
      </c>
      <c r="AD29" s="83" t="n">
        <f aca="false">(AB29+AC29)*25%</f>
        <v>46338.4884375</v>
      </c>
      <c r="AE29" s="83" t="n">
        <f aca="false">(AB29+AC29+AD29)*10%</f>
        <v>23169.24421875</v>
      </c>
      <c r="AF29" s="83" t="n">
        <f aca="false">AB29+AC29+AD29+AE29</f>
        <v>254861.68640625</v>
      </c>
      <c r="AG29" s="86"/>
      <c r="AH29" s="87"/>
      <c r="AI29" s="87" t="n">
        <f aca="false">N29/16*AH29*40%*0.5</f>
        <v>0</v>
      </c>
      <c r="AJ29" s="87"/>
      <c r="AK29" s="87" t="n">
        <f aca="false">N29/16*AJ29*50%*0.5</f>
        <v>0</v>
      </c>
      <c r="AL29" s="87" t="n">
        <f aca="false">AH29</f>
        <v>0</v>
      </c>
      <c r="AM29" s="87" t="n">
        <f aca="false">AI29+AK29</f>
        <v>0</v>
      </c>
      <c r="AN29" s="87"/>
      <c r="AO29" s="87" t="n">
        <f aca="false">N29/16*AN29*50%*0.5</f>
        <v>0</v>
      </c>
      <c r="AP29" s="96" t="s">
        <v>127</v>
      </c>
      <c r="AQ29" s="87" t="n">
        <f aca="false">N29/16*AP29*40%*0.5</f>
        <v>2322.73125</v>
      </c>
      <c r="AR29" s="96" t="n">
        <f aca="false">AN29+AP29</f>
        <v>10.5</v>
      </c>
      <c r="AS29" s="87" t="n">
        <f aca="false">AO29+AQ29</f>
        <v>2322.73125</v>
      </c>
      <c r="AT29" s="87" t="n">
        <f aca="false">AL29+AR29</f>
        <v>10.5</v>
      </c>
      <c r="AU29" s="87" t="n">
        <f aca="false">AS29</f>
        <v>2322.73125</v>
      </c>
      <c r="AV29" s="88"/>
      <c r="AW29" s="88"/>
      <c r="AX29" s="95"/>
      <c r="AY29" s="88"/>
      <c r="AZ29" s="90" t="n">
        <f aca="false">(N29*AW29)*50%+(N29*AX29)*60%+(N29*AY29)*60%</f>
        <v>0</v>
      </c>
      <c r="BA29" s="91" t="n">
        <v>1</v>
      </c>
      <c r="BB29" s="91" t="n">
        <f aca="false">N29*20%</f>
        <v>3539.4</v>
      </c>
      <c r="BC29" s="88" t="n">
        <f aca="false">P29+Q29+R29</f>
        <v>21</v>
      </c>
      <c r="BD29" s="87" t="n">
        <f aca="false">(AB29+AC29+AD29)*30%</f>
        <v>69507.73265625</v>
      </c>
      <c r="BE29" s="87"/>
      <c r="BF29" s="87"/>
      <c r="BG29" s="87" t="n">
        <f aca="false">P29+Q29+R29</f>
        <v>21</v>
      </c>
      <c r="BH29" s="92" t="n">
        <f aca="false">(AB29+AC29+AD29)*40%</f>
        <v>92676.976875</v>
      </c>
      <c r="BI29" s="87"/>
      <c r="BJ29" s="87"/>
      <c r="BK29" s="86" t="n">
        <f aca="false">AG29+AU29+AZ29+BB29+BD29+BF29+BH29+BE29+BI29+BJ29</f>
        <v>168046.84078125</v>
      </c>
      <c r="BL29" s="86" t="n">
        <f aca="false">AF29+BK29</f>
        <v>422908.5271875</v>
      </c>
      <c r="BM29" s="86" t="n">
        <f aca="false">AC29+AD29+AE29+BD29+BF29</f>
        <v>200800.1165625</v>
      </c>
      <c r="BN29" s="86" t="n">
        <f aca="false">BL29-BM29</f>
        <v>222108.410625</v>
      </c>
      <c r="BO29" s="86" t="n">
        <f aca="false">BL29*12</f>
        <v>5074902.32625</v>
      </c>
    </row>
    <row r="30" customFormat="false" ht="15.75" hidden="false" customHeight="true" outlineLevel="0" collapsed="false">
      <c r="B30" s="78" t="s">
        <v>85</v>
      </c>
      <c r="C30" s="41" t="s">
        <v>128</v>
      </c>
      <c r="D30" s="78" t="s">
        <v>129</v>
      </c>
      <c r="E30" s="78" t="s">
        <v>130</v>
      </c>
      <c r="F30" s="41" t="n">
        <v>63</v>
      </c>
      <c r="G30" s="79" t="n">
        <v>44194</v>
      </c>
      <c r="H30" s="79" t="n">
        <v>46020</v>
      </c>
      <c r="I30" s="78" t="s">
        <v>131</v>
      </c>
      <c r="J30" s="80" t="s">
        <v>90</v>
      </c>
      <c r="K30" s="41" t="s">
        <v>132</v>
      </c>
      <c r="L30" s="81" t="n">
        <v>37.09</v>
      </c>
      <c r="M30" s="81" t="n">
        <v>4.29</v>
      </c>
      <c r="N30" s="82" t="n">
        <v>17697</v>
      </c>
      <c r="O30" s="83" t="n">
        <f aca="false">SUM(N30*M30)</f>
        <v>75920.13</v>
      </c>
      <c r="P30" s="41"/>
      <c r="Q30" s="15" t="n">
        <v>6</v>
      </c>
      <c r="R30" s="15"/>
      <c r="S30" s="84"/>
      <c r="T30" s="84"/>
      <c r="U30" s="84"/>
      <c r="V30" s="83" t="n">
        <f aca="false">O30/16*P30</f>
        <v>0</v>
      </c>
      <c r="W30" s="83" t="n">
        <f aca="false">O30/16*Q30</f>
        <v>28470.04875</v>
      </c>
      <c r="X30" s="83" t="n">
        <f aca="false">O30/16*R30</f>
        <v>0</v>
      </c>
      <c r="Y30" s="85"/>
      <c r="Z30" s="85"/>
      <c r="AA30" s="85"/>
      <c r="AB30" s="83" t="n">
        <f aca="false">V30+W30+X30+Y30+Z30+AA30</f>
        <v>28470.04875</v>
      </c>
      <c r="AC30" s="83" t="n">
        <f aca="false">AB30*50%</f>
        <v>14235.024375</v>
      </c>
      <c r="AD30" s="83" t="n">
        <f aca="false">(AB30+AC30)*25%</f>
        <v>10676.26828125</v>
      </c>
      <c r="AE30" s="83" t="n">
        <f aca="false">(AB30+AC30+AD30)*10%</f>
        <v>5338.134140625</v>
      </c>
      <c r="AF30" s="83" t="n">
        <f aca="false">AB30+AC30+AD30+AE30</f>
        <v>58719.475546875</v>
      </c>
      <c r="AG30" s="86"/>
      <c r="AH30" s="87"/>
      <c r="AI30" s="87" t="n">
        <f aca="false">N30/16*AH30*40%*0.5</f>
        <v>0</v>
      </c>
      <c r="AJ30" s="87"/>
      <c r="AK30" s="87" t="n">
        <f aca="false">N30/16*AJ30*50%*0.5</f>
        <v>0</v>
      </c>
      <c r="AL30" s="87" t="n">
        <f aca="false">AH30</f>
        <v>0</v>
      </c>
      <c r="AM30" s="87" t="n">
        <f aca="false">AI30+AK30</f>
        <v>0</v>
      </c>
      <c r="AN30" s="87"/>
      <c r="AO30" s="87" t="n">
        <f aca="false">N30/16*AN30*50%*0.5</f>
        <v>0</v>
      </c>
      <c r="AP30" s="87"/>
      <c r="AQ30" s="87" t="n">
        <f aca="false">N30/16*AP30*40%*0.5</f>
        <v>0</v>
      </c>
      <c r="AR30" s="96" t="n">
        <f aca="false">AN30+AP30</f>
        <v>0</v>
      </c>
      <c r="AS30" s="87" t="n">
        <f aca="false">AO30+AQ30</f>
        <v>0</v>
      </c>
      <c r="AT30" s="87" t="n">
        <f aca="false">AL30+AR30</f>
        <v>0</v>
      </c>
      <c r="AU30" s="87" t="n">
        <f aca="false">AS30</f>
        <v>0</v>
      </c>
      <c r="AV30" s="88"/>
      <c r="AW30" s="88"/>
      <c r="AX30" s="95"/>
      <c r="AY30" s="88"/>
      <c r="AZ30" s="90" t="n">
        <f aca="false">(N30*AW30)*50%+(N30*AX30)*60%+(N30*AY30)*60%</f>
        <v>0</v>
      </c>
      <c r="BA30" s="91"/>
      <c r="BB30" s="91"/>
      <c r="BC30" s="88" t="n">
        <f aca="false">P30+Q30+R30</f>
        <v>6</v>
      </c>
      <c r="BD30" s="87" t="n">
        <f aca="false">(AB30+AC30+AD30)*30%</f>
        <v>16014.402421875</v>
      </c>
      <c r="BE30" s="87"/>
      <c r="BF30" s="87"/>
      <c r="BG30" s="87" t="n">
        <f aca="false">P30+Q30+R30</f>
        <v>6</v>
      </c>
      <c r="BH30" s="92" t="n">
        <f aca="false">(AB30+AC30+AD30)*35%</f>
        <v>18683.4694921875</v>
      </c>
      <c r="BI30" s="87"/>
      <c r="BJ30" s="87"/>
      <c r="BK30" s="86" t="n">
        <f aca="false">AG30+AU30+AZ30+BB30+BD30+BF30+BH30+BE30+BI30+BJ30</f>
        <v>34697.8719140625</v>
      </c>
      <c r="BL30" s="86" t="n">
        <f aca="false">AF30+BK30</f>
        <v>93417.3474609375</v>
      </c>
      <c r="BM30" s="86" t="n">
        <f aca="false">AC30+AD30+AE30+BD30+BF30</f>
        <v>46263.82921875</v>
      </c>
      <c r="BN30" s="86" t="n">
        <f aca="false">BL30-BM30</f>
        <v>47153.5182421875</v>
      </c>
      <c r="BO30" s="86" t="n">
        <f aca="false">BL30*12</f>
        <v>1121008.16953125</v>
      </c>
    </row>
    <row r="31" customFormat="false" ht="15.75" hidden="false" customHeight="true" outlineLevel="0" collapsed="false">
      <c r="B31" s="78" t="s">
        <v>85</v>
      </c>
      <c r="C31" s="41" t="s">
        <v>133</v>
      </c>
      <c r="D31" s="78" t="s">
        <v>134</v>
      </c>
      <c r="E31" s="78" t="s">
        <v>88</v>
      </c>
      <c r="F31" s="41" t="n">
        <v>47</v>
      </c>
      <c r="G31" s="79" t="n">
        <v>43274</v>
      </c>
      <c r="H31" s="79" t="n">
        <v>45100</v>
      </c>
      <c r="I31" s="78" t="s">
        <v>135</v>
      </c>
      <c r="J31" s="80" t="s">
        <v>95</v>
      </c>
      <c r="K31" s="41" t="s">
        <v>96</v>
      </c>
      <c r="L31" s="81" t="n">
        <v>18</v>
      </c>
      <c r="M31" s="81" t="n">
        <v>5.24</v>
      </c>
      <c r="N31" s="82" t="n">
        <v>17697</v>
      </c>
      <c r="O31" s="83" t="n">
        <f aca="false">SUM(N31*M31)</f>
        <v>92732.28</v>
      </c>
      <c r="P31" s="41" t="n">
        <v>8</v>
      </c>
      <c r="Q31" s="41" t="n">
        <v>12</v>
      </c>
      <c r="R31" s="99" t="n">
        <v>2</v>
      </c>
      <c r="S31" s="84"/>
      <c r="T31" s="84"/>
      <c r="U31" s="84"/>
      <c r="V31" s="83" t="n">
        <f aca="false">O31/16*P31</f>
        <v>46366.14</v>
      </c>
      <c r="W31" s="83" t="n">
        <f aca="false">O31/16*Q31</f>
        <v>69549.21</v>
      </c>
      <c r="X31" s="83" t="n">
        <f aca="false">O31/16*R31</f>
        <v>11591.535</v>
      </c>
      <c r="Y31" s="85"/>
      <c r="Z31" s="85"/>
      <c r="AA31" s="85"/>
      <c r="AB31" s="83" t="n">
        <f aca="false">V31+W31+X31+Y31+Z31+AA31</f>
        <v>127506.885</v>
      </c>
      <c r="AC31" s="83" t="n">
        <f aca="false">AB31*50%</f>
        <v>63753.4425</v>
      </c>
      <c r="AD31" s="83" t="n">
        <f aca="false">(AB31+AC31)*25%</f>
        <v>47815.081875</v>
      </c>
      <c r="AE31" s="83" t="n">
        <f aca="false">(AB31+AC31+AD31)*10%</f>
        <v>23907.5409375</v>
      </c>
      <c r="AF31" s="83" t="n">
        <f aca="false">AB31+AC31+AD31+AE31</f>
        <v>262982.9503125</v>
      </c>
      <c r="AG31" s="86"/>
      <c r="AH31" s="87"/>
      <c r="AI31" s="87" t="n">
        <f aca="false">N31/16*AH31*40%*0.5</f>
        <v>0</v>
      </c>
      <c r="AJ31" s="87"/>
      <c r="AK31" s="87" t="n">
        <f aca="false">N31/16*AJ31*50%*0.5</f>
        <v>0</v>
      </c>
      <c r="AL31" s="87" t="n">
        <f aca="false">AJ31</f>
        <v>0</v>
      </c>
      <c r="AM31" s="87" t="n">
        <f aca="false">AI31+AK31</f>
        <v>0</v>
      </c>
      <c r="AN31" s="87"/>
      <c r="AO31" s="87" t="n">
        <f aca="false">N31/16*AN31*50%*0.5</f>
        <v>0</v>
      </c>
      <c r="AP31" s="87" t="n">
        <v>7</v>
      </c>
      <c r="AQ31" s="87" t="n">
        <f aca="false">N31/16*AP31*40%*0.5</f>
        <v>1548.4875</v>
      </c>
      <c r="AR31" s="96" t="n">
        <f aca="false">AN31+AP31</f>
        <v>7</v>
      </c>
      <c r="AS31" s="87" t="n">
        <f aca="false">AO31+AQ31</f>
        <v>1548.4875</v>
      </c>
      <c r="AT31" s="87" t="n">
        <f aca="false">AL31+AR31</f>
        <v>7</v>
      </c>
      <c r="AU31" s="87" t="n">
        <f aca="false">AS31</f>
        <v>1548.4875</v>
      </c>
      <c r="AV31" s="88" t="n">
        <v>10</v>
      </c>
      <c r="AW31" s="88"/>
      <c r="AX31" s="95"/>
      <c r="AY31" s="88" t="n">
        <v>0.5</v>
      </c>
      <c r="AZ31" s="90" t="n">
        <f aca="false">(N31*AW31)*50%+(N31*AX31)*60%+(N31*AY31)*60%</f>
        <v>5309.1</v>
      </c>
      <c r="BA31" s="91"/>
      <c r="BB31" s="91"/>
      <c r="BC31" s="88" t="n">
        <f aca="false">P31+Q31+R31</f>
        <v>22</v>
      </c>
      <c r="BD31" s="87" t="n">
        <f aca="false">(AB31+AC31+AD31)*30%</f>
        <v>71722.6228125</v>
      </c>
      <c r="BE31" s="87"/>
      <c r="BF31" s="87"/>
      <c r="BG31" s="87" t="n">
        <f aca="false">P31+Q31+R31</f>
        <v>22</v>
      </c>
      <c r="BH31" s="92" t="n">
        <f aca="false">(AB31+AC31+AD31)*40%</f>
        <v>95630.16375</v>
      </c>
      <c r="BI31" s="87"/>
      <c r="BJ31" s="87"/>
      <c r="BK31" s="86" t="n">
        <f aca="false">AG31+AU31+AZ31+BB31+BD31+BF31+BH31+BE31+BI31+BJ31</f>
        <v>174210.3740625</v>
      </c>
      <c r="BL31" s="86" t="n">
        <f aca="false">AF31+BK31</f>
        <v>437193.324375</v>
      </c>
      <c r="BM31" s="86" t="n">
        <f aca="false">AC31+AD31+AE31+BD31+BF31</f>
        <v>207198.688125</v>
      </c>
      <c r="BN31" s="86" t="n">
        <f aca="false">BL31-BM31</f>
        <v>229994.63625</v>
      </c>
      <c r="BO31" s="86" t="n">
        <f aca="false">BL31*12</f>
        <v>5246319.8925</v>
      </c>
    </row>
    <row r="32" customFormat="false" ht="15.75" hidden="false" customHeight="true" outlineLevel="0" collapsed="false">
      <c r="B32" s="78" t="s">
        <v>85</v>
      </c>
      <c r="C32" s="41" t="s">
        <v>133</v>
      </c>
      <c r="D32" s="78" t="s">
        <v>134</v>
      </c>
      <c r="E32" s="78" t="s">
        <v>88</v>
      </c>
      <c r="F32" s="41" t="n">
        <v>47</v>
      </c>
      <c r="G32" s="79" t="n">
        <v>43274</v>
      </c>
      <c r="H32" s="79" t="n">
        <v>45100</v>
      </c>
      <c r="I32" s="78" t="s">
        <v>135</v>
      </c>
      <c r="J32" s="80" t="s">
        <v>95</v>
      </c>
      <c r="K32" s="41" t="s">
        <v>96</v>
      </c>
      <c r="L32" s="81" t="n">
        <v>18</v>
      </c>
      <c r="M32" s="81" t="n">
        <v>5.24</v>
      </c>
      <c r="N32" s="82" t="n">
        <v>17697</v>
      </c>
      <c r="O32" s="83" t="n">
        <f aca="false">SUM(N32*M32)</f>
        <v>92732.28</v>
      </c>
      <c r="P32" s="41"/>
      <c r="Q32" s="41"/>
      <c r="R32" s="99" t="n">
        <v>3</v>
      </c>
      <c r="S32" s="84"/>
      <c r="T32" s="84"/>
      <c r="U32" s="84"/>
      <c r="V32" s="83" t="n">
        <f aca="false">O32/16*P32</f>
        <v>0</v>
      </c>
      <c r="W32" s="83" t="n">
        <f aca="false">O32/16*Q32</f>
        <v>0</v>
      </c>
      <c r="X32" s="83" t="n">
        <f aca="false">O32/16*R32</f>
        <v>17387.3025</v>
      </c>
      <c r="Y32" s="85"/>
      <c r="Z32" s="85"/>
      <c r="AA32" s="85"/>
      <c r="AB32" s="83" t="n">
        <f aca="false">V32+W32+X32+Y32+Z32+AA32</f>
        <v>17387.3025</v>
      </c>
      <c r="AC32" s="83" t="n">
        <f aca="false">AB32*50%</f>
        <v>8693.65125</v>
      </c>
      <c r="AD32" s="83" t="n">
        <f aca="false">(AB32+AC32)*25%</f>
        <v>6520.2384375</v>
      </c>
      <c r="AE32" s="83" t="n">
        <f aca="false">(AB32+AC32+AD32)*10%</f>
        <v>3260.11921875</v>
      </c>
      <c r="AF32" s="83" t="n">
        <f aca="false">AB32+AC32+AD32+AE32</f>
        <v>35861.31140625</v>
      </c>
      <c r="AG32" s="86"/>
      <c r="AH32" s="87"/>
      <c r="AI32" s="87" t="n">
        <f aca="false">N32/16*AH32*40%*0.5</f>
        <v>0</v>
      </c>
      <c r="AJ32" s="87"/>
      <c r="AK32" s="87" t="n">
        <f aca="false">N32/16*AJ32*50%*0.5</f>
        <v>0</v>
      </c>
      <c r="AL32" s="87" t="n">
        <f aca="false">AJ32</f>
        <v>0</v>
      </c>
      <c r="AM32" s="87" t="n">
        <f aca="false">AI32+AK32</f>
        <v>0</v>
      </c>
      <c r="AN32" s="87"/>
      <c r="AO32" s="87" t="n">
        <f aca="false">N32/16*AN32*50%*0.5</f>
        <v>0</v>
      </c>
      <c r="AP32" s="95" t="n">
        <v>1.5</v>
      </c>
      <c r="AQ32" s="87" t="n">
        <f aca="false">N32/16*AP32*40%*0.5</f>
        <v>331.81875</v>
      </c>
      <c r="AR32" s="96" t="n">
        <f aca="false">AN32+AP32</f>
        <v>1.5</v>
      </c>
      <c r="AS32" s="87" t="n">
        <f aca="false">AO32+AQ32</f>
        <v>331.81875</v>
      </c>
      <c r="AT32" s="87" t="n">
        <f aca="false">AL32+AR32</f>
        <v>1.5</v>
      </c>
      <c r="AU32" s="87" t="n">
        <f aca="false">AS32</f>
        <v>331.81875</v>
      </c>
      <c r="AV32" s="88"/>
      <c r="AW32" s="88"/>
      <c r="AX32" s="95"/>
      <c r="AY32" s="88"/>
      <c r="AZ32" s="90" t="n">
        <f aca="false">(N32*AW32)*50%+(N32*AX32)*60%+(N32*AY32)*60%</f>
        <v>0</v>
      </c>
      <c r="BA32" s="91"/>
      <c r="BB32" s="91"/>
      <c r="BC32" s="88" t="n">
        <f aca="false">P32+Q32+R32</f>
        <v>3</v>
      </c>
      <c r="BD32" s="87" t="n">
        <f aca="false">(AB32+AC32+AD32)*30%</f>
        <v>9780.35765625</v>
      </c>
      <c r="BE32" s="87"/>
      <c r="BF32" s="87"/>
      <c r="BG32" s="87" t="n">
        <f aca="false">P32+Q32+R32</f>
        <v>3</v>
      </c>
      <c r="BH32" s="92" t="n">
        <f aca="false">(AB32+AC32+AD32)*40%</f>
        <v>13040.476875</v>
      </c>
      <c r="BI32" s="87"/>
      <c r="BJ32" s="87"/>
      <c r="BK32" s="86" t="n">
        <f aca="false">AG32+AU32+AZ32+BB32+BD32+BF32+BH32+BE32+BI32+BJ32</f>
        <v>23152.65328125</v>
      </c>
      <c r="BL32" s="86" t="n">
        <f aca="false">AF32+BK32</f>
        <v>59013.9646875</v>
      </c>
      <c r="BM32" s="86" t="n">
        <f aca="false">AC32+AD32+AE32+BD32+BF32</f>
        <v>28254.3665625</v>
      </c>
      <c r="BN32" s="86" t="n">
        <f aca="false">BL32-BM32</f>
        <v>30759.598125</v>
      </c>
      <c r="BO32" s="86" t="n">
        <f aca="false">BL32*12</f>
        <v>708167.57625</v>
      </c>
    </row>
    <row r="33" customFormat="false" ht="15.75" hidden="false" customHeight="true" outlineLevel="0" collapsed="false">
      <c r="B33" s="78" t="s">
        <v>85</v>
      </c>
      <c r="C33" s="41" t="s">
        <v>136</v>
      </c>
      <c r="D33" s="11" t="s">
        <v>137</v>
      </c>
      <c r="E33" s="78" t="s">
        <v>88</v>
      </c>
      <c r="F33" s="41" t="n">
        <v>49</v>
      </c>
      <c r="G33" s="79" t="n">
        <v>43274</v>
      </c>
      <c r="H33" s="79" t="n">
        <v>45100</v>
      </c>
      <c r="I33" s="78" t="s">
        <v>112</v>
      </c>
      <c r="J33" s="80" t="s">
        <v>95</v>
      </c>
      <c r="K33" s="41" t="s">
        <v>96</v>
      </c>
      <c r="L33" s="97" t="n">
        <v>30.07</v>
      </c>
      <c r="M33" s="81" t="n">
        <v>5.41</v>
      </c>
      <c r="N33" s="82" t="n">
        <v>17697</v>
      </c>
      <c r="O33" s="83" t="n">
        <f aca="false">SUM(N33*M33)</f>
        <v>95740.77</v>
      </c>
      <c r="P33" s="41" t="n">
        <v>21</v>
      </c>
      <c r="Q33" s="41"/>
      <c r="R33" s="41"/>
      <c r="S33" s="84"/>
      <c r="T33" s="84"/>
      <c r="U33" s="84"/>
      <c r="V33" s="83" t="n">
        <f aca="false">O33/16*P33</f>
        <v>125659.760625</v>
      </c>
      <c r="W33" s="83" t="n">
        <f aca="false">O33/16*Q33</f>
        <v>0</v>
      </c>
      <c r="X33" s="83" t="n">
        <f aca="false">O33/16*R33</f>
        <v>0</v>
      </c>
      <c r="Y33" s="85"/>
      <c r="Z33" s="85"/>
      <c r="AA33" s="85"/>
      <c r="AB33" s="83" t="n">
        <f aca="false">V33+W33+X33+Y33+Z33+AA33</f>
        <v>125659.760625</v>
      </c>
      <c r="AC33" s="83" t="n">
        <f aca="false">AB33*50%</f>
        <v>62829.8803125</v>
      </c>
      <c r="AD33" s="83" t="n">
        <f aca="false">(AB33+AC33)*25%</f>
        <v>47122.410234375</v>
      </c>
      <c r="AE33" s="83" t="n">
        <f aca="false">(AB33+AC33+AD33)*10%</f>
        <v>23561.2051171875</v>
      </c>
      <c r="AF33" s="83" t="n">
        <f aca="false">AB33+AC33+AD33+AE33</f>
        <v>259173.256289063</v>
      </c>
      <c r="AG33" s="86"/>
      <c r="AH33" s="95" t="n">
        <v>10.5</v>
      </c>
      <c r="AI33" s="87" t="n">
        <f aca="false">N33/16*AH33*40%*0.5</f>
        <v>2322.73125</v>
      </c>
      <c r="AJ33" s="96"/>
      <c r="AK33" s="87" t="n">
        <f aca="false">N33/16*AJ33*50%*0.5</f>
        <v>0</v>
      </c>
      <c r="AL33" s="95" t="n">
        <f aca="false">AH33</f>
        <v>10.5</v>
      </c>
      <c r="AM33" s="87" t="n">
        <f aca="false">AI33+AK33</f>
        <v>2322.73125</v>
      </c>
      <c r="AN33" s="87"/>
      <c r="AO33" s="87" t="n">
        <f aca="false">N33/16*AN33*50%*0.5</f>
        <v>0</v>
      </c>
      <c r="AP33" s="87"/>
      <c r="AQ33" s="87" t="n">
        <f aca="false">N33/16*AP33*40%*0.5</f>
        <v>0</v>
      </c>
      <c r="AR33" s="96" t="n">
        <f aca="false">AN33+AP33</f>
        <v>0</v>
      </c>
      <c r="AS33" s="87" t="n">
        <f aca="false">AO33+AQ33</f>
        <v>0</v>
      </c>
      <c r="AT33" s="87" t="n">
        <f aca="false">AL33+AR33</f>
        <v>10.5</v>
      </c>
      <c r="AU33" s="87" t="n">
        <f aca="false">AS33</f>
        <v>0</v>
      </c>
      <c r="AV33" s="88" t="n">
        <v>3</v>
      </c>
      <c r="AW33" s="88" t="n">
        <v>0.5</v>
      </c>
      <c r="AX33" s="95"/>
      <c r="AY33" s="89"/>
      <c r="AZ33" s="90" t="n">
        <f aca="false">(N33*AW33)*50%+(N33*AX33)*60%+(N33*AY33)*60%</f>
        <v>4424.25</v>
      </c>
      <c r="BA33" s="91"/>
      <c r="BB33" s="91"/>
      <c r="BC33" s="88" t="n">
        <f aca="false">P33+Q33+R33</f>
        <v>21</v>
      </c>
      <c r="BD33" s="87" t="n">
        <f aca="false">(AB33+AC33+AD33)*30%</f>
        <v>70683.6153515625</v>
      </c>
      <c r="BE33" s="87"/>
      <c r="BF33" s="87"/>
      <c r="BG33" s="87" t="n">
        <f aca="false">P33+Q33+R33</f>
        <v>21</v>
      </c>
      <c r="BH33" s="92" t="n">
        <f aca="false">(AB33+AC33+AD33)*40%</f>
        <v>94244.82046875</v>
      </c>
      <c r="BI33" s="87"/>
      <c r="BJ33" s="87"/>
      <c r="BK33" s="86" t="n">
        <f aca="false">AG33+AU33+AZ33+BB33+BD33+BF33+BH33+BE33+BI33+BJ33</f>
        <v>169352.685820313</v>
      </c>
      <c r="BL33" s="86" t="n">
        <f aca="false">AF33+BK33</f>
        <v>428525.942109375</v>
      </c>
      <c r="BM33" s="86" t="n">
        <f aca="false">AC33+AD33+AE33+BD33+BF33</f>
        <v>204197.111015625</v>
      </c>
      <c r="BN33" s="86" t="n">
        <f aca="false">BL33-BM33</f>
        <v>224328.83109375</v>
      </c>
      <c r="BO33" s="86" t="n">
        <f aca="false">BL33*12</f>
        <v>5142311.3053125</v>
      </c>
    </row>
    <row r="34" customFormat="false" ht="15.75" hidden="false" customHeight="true" outlineLevel="0" collapsed="false">
      <c r="B34" s="78" t="s">
        <v>85</v>
      </c>
      <c r="C34" s="41" t="s">
        <v>138</v>
      </c>
      <c r="D34" s="78" t="s">
        <v>139</v>
      </c>
      <c r="E34" s="78" t="s">
        <v>88</v>
      </c>
      <c r="F34" s="41" t="n">
        <v>52</v>
      </c>
      <c r="G34" s="78" t="s">
        <v>140</v>
      </c>
      <c r="H34" s="78" t="s">
        <v>103</v>
      </c>
      <c r="I34" s="78" t="s">
        <v>94</v>
      </c>
      <c r="J34" s="80" t="s">
        <v>105</v>
      </c>
      <c r="K34" s="41" t="s">
        <v>96</v>
      </c>
      <c r="L34" s="81" t="n">
        <v>32.11</v>
      </c>
      <c r="M34" s="81" t="n">
        <v>5.41</v>
      </c>
      <c r="N34" s="82" t="n">
        <v>17697</v>
      </c>
      <c r="O34" s="83" t="n">
        <f aca="false">SUM(N34*M34)</f>
        <v>95740.77</v>
      </c>
      <c r="P34" s="41"/>
      <c r="Q34" s="41" t="n">
        <v>15</v>
      </c>
      <c r="R34" s="41"/>
      <c r="S34" s="84"/>
      <c r="T34" s="84"/>
      <c r="U34" s="84"/>
      <c r="V34" s="83" t="n">
        <f aca="false">O34/16*P34</f>
        <v>0</v>
      </c>
      <c r="W34" s="83" t="n">
        <f aca="false">O34/16*Q34</f>
        <v>89756.971875</v>
      </c>
      <c r="X34" s="83" t="n">
        <f aca="false">O34/16*R34</f>
        <v>0</v>
      </c>
      <c r="Y34" s="85"/>
      <c r="Z34" s="85"/>
      <c r="AA34" s="85"/>
      <c r="AB34" s="83" t="n">
        <f aca="false">V34+W34+X34+Y34+Z34+AA34</f>
        <v>89756.971875</v>
      </c>
      <c r="AC34" s="83" t="n">
        <f aca="false">AB34*50%</f>
        <v>44878.4859375</v>
      </c>
      <c r="AD34" s="83" t="n">
        <f aca="false">(AB34+AC34)*25%</f>
        <v>33658.864453125</v>
      </c>
      <c r="AE34" s="83" t="n">
        <f aca="false">(AB34+AC34+AD34)*10%</f>
        <v>16829.4322265625</v>
      </c>
      <c r="AF34" s="83" t="n">
        <f aca="false">AB34+AC34+AD34+AE34</f>
        <v>185123.754492188</v>
      </c>
      <c r="AG34" s="86"/>
      <c r="AH34" s="87"/>
      <c r="AI34" s="87" t="n">
        <f aca="false">N34/16*AH34*40%*0.5</f>
        <v>0</v>
      </c>
      <c r="AJ34" s="87"/>
      <c r="AK34" s="87" t="n">
        <f aca="false">N34/16*AJ34*50%*0.5</f>
        <v>0</v>
      </c>
      <c r="AL34" s="87" t="n">
        <f aca="false">AH34</f>
        <v>0</v>
      </c>
      <c r="AM34" s="87" t="n">
        <f aca="false">AI34+AK34</f>
        <v>0</v>
      </c>
      <c r="AN34" s="96" t="s">
        <v>141</v>
      </c>
      <c r="AO34" s="87" t="n">
        <f aca="false">N34/16*AN34*50%*0.5</f>
        <v>2073.8671875</v>
      </c>
      <c r="AP34" s="87"/>
      <c r="AQ34" s="87" t="n">
        <f aca="false">N34/16*AP34*40%*0.5</f>
        <v>0</v>
      </c>
      <c r="AR34" s="96" t="n">
        <f aca="false">AN34+AP34</f>
        <v>7.5</v>
      </c>
      <c r="AS34" s="87" t="n">
        <f aca="false">AO34+AQ34</f>
        <v>2073.8671875</v>
      </c>
      <c r="AT34" s="87" t="n">
        <f aca="false">AL34+AR34</f>
        <v>7.5</v>
      </c>
      <c r="AU34" s="87" t="n">
        <f aca="false">AS34</f>
        <v>2073.8671875</v>
      </c>
      <c r="AV34" s="88" t="n">
        <v>5</v>
      </c>
      <c r="AW34" s="88"/>
      <c r="AX34" s="95" t="n">
        <v>0.5</v>
      </c>
      <c r="AY34" s="88"/>
      <c r="AZ34" s="90" t="n">
        <f aca="false">(N34*AW34)*50%+(N34*AX34)*60%+(N34*AY34)*60%</f>
        <v>5309.1</v>
      </c>
      <c r="BA34" s="91"/>
      <c r="BB34" s="91"/>
      <c r="BC34" s="88" t="n">
        <f aca="false">P34+Q34+R34</f>
        <v>15</v>
      </c>
      <c r="BD34" s="87" t="n">
        <f aca="false">(AB34+AC34+AD34)*30%</f>
        <v>50488.2966796875</v>
      </c>
      <c r="BE34" s="87"/>
      <c r="BF34" s="87"/>
      <c r="BG34" s="87" t="n">
        <f aca="false">P34+Q34+R34</f>
        <v>15</v>
      </c>
      <c r="BH34" s="92" t="n">
        <f aca="false">(AB34+AC34+AD34)*40%</f>
        <v>67317.72890625</v>
      </c>
      <c r="BI34" s="87"/>
      <c r="BJ34" s="87"/>
      <c r="BK34" s="86" t="n">
        <f aca="false">AG34+AU34+AZ34+BB34+BD34+BF34+BH34+BE34+BI34+BJ34</f>
        <v>125188.992773438</v>
      </c>
      <c r="BL34" s="86" t="n">
        <f aca="false">AF34+BK34</f>
        <v>310312.747265625</v>
      </c>
      <c r="BM34" s="86" t="n">
        <f aca="false">AC34+AD34+AE34+BD34+BF34</f>
        <v>145855.079296875</v>
      </c>
      <c r="BN34" s="86" t="n">
        <f aca="false">BL34-BM34</f>
        <v>164457.66796875</v>
      </c>
      <c r="BO34" s="86" t="n">
        <f aca="false">BL34*12</f>
        <v>3723752.9671875</v>
      </c>
    </row>
    <row r="35" customFormat="false" ht="15.75" hidden="false" customHeight="true" outlineLevel="0" collapsed="false">
      <c r="B35" s="78" t="s">
        <v>85</v>
      </c>
      <c r="C35" s="41" t="s">
        <v>142</v>
      </c>
      <c r="D35" s="78" t="s">
        <v>143</v>
      </c>
      <c r="E35" s="78" t="s">
        <v>88</v>
      </c>
      <c r="F35" s="41" t="n">
        <v>55</v>
      </c>
      <c r="G35" s="79" t="n">
        <v>43661</v>
      </c>
      <c r="H35" s="79" t="n">
        <v>45488</v>
      </c>
      <c r="I35" s="78" t="s">
        <v>112</v>
      </c>
      <c r="J35" s="80" t="s">
        <v>90</v>
      </c>
      <c r="K35" s="41" t="s">
        <v>91</v>
      </c>
      <c r="L35" s="81" t="n">
        <v>15.05</v>
      </c>
      <c r="M35" s="81" t="n">
        <v>4.95</v>
      </c>
      <c r="N35" s="82" t="n">
        <v>17697</v>
      </c>
      <c r="O35" s="83" t="n">
        <f aca="false">SUM(N35*M35)</f>
        <v>87600.15</v>
      </c>
      <c r="P35" s="41" t="n">
        <v>18</v>
      </c>
      <c r="Q35" s="41"/>
      <c r="R35" s="41"/>
      <c r="S35" s="84"/>
      <c r="T35" s="84"/>
      <c r="U35" s="84"/>
      <c r="V35" s="83" t="n">
        <f aca="false">O35/16*P35</f>
        <v>98550.16875</v>
      </c>
      <c r="W35" s="83" t="n">
        <f aca="false">O35/16*Q35</f>
        <v>0</v>
      </c>
      <c r="X35" s="83" t="n">
        <f aca="false">O35/16*R35</f>
        <v>0</v>
      </c>
      <c r="Y35" s="85"/>
      <c r="Z35" s="85"/>
      <c r="AA35" s="85"/>
      <c r="AB35" s="83" t="n">
        <f aca="false">V35+W35+X35+Y35+Z35+AA35</f>
        <v>98550.16875</v>
      </c>
      <c r="AC35" s="83" t="n">
        <f aca="false">AB35*50%</f>
        <v>49275.084375</v>
      </c>
      <c r="AD35" s="83" t="n">
        <f aca="false">(AB35+AC35)*25%</f>
        <v>36956.31328125</v>
      </c>
      <c r="AE35" s="83" t="n">
        <f aca="false">(AB35+AC35+AD35)*10%</f>
        <v>18478.156640625</v>
      </c>
      <c r="AF35" s="83" t="n">
        <f aca="false">AB35+AC35+AD35+AE35</f>
        <v>203259.723046875</v>
      </c>
      <c r="AG35" s="86"/>
      <c r="AH35" s="96" t="s">
        <v>144</v>
      </c>
      <c r="AI35" s="87" t="n">
        <f aca="false">N35/16*AH35*40%*0.5</f>
        <v>1990.9125</v>
      </c>
      <c r="AJ35" s="96"/>
      <c r="AK35" s="87" t="n">
        <f aca="false">N35/16*AJ35*50%*0.5</f>
        <v>0</v>
      </c>
      <c r="AL35" s="96" t="str">
        <f aca="false">AH35</f>
        <v>9</v>
      </c>
      <c r="AM35" s="87" t="n">
        <f aca="false">AI35+AK35</f>
        <v>1990.9125</v>
      </c>
      <c r="AN35" s="87"/>
      <c r="AO35" s="87" t="n">
        <f aca="false">N35/16*AN35*50%*0.5</f>
        <v>0</v>
      </c>
      <c r="AP35" s="87"/>
      <c r="AQ35" s="87" t="n">
        <f aca="false">N35/16*AP35*40%*0.5</f>
        <v>0</v>
      </c>
      <c r="AR35" s="96" t="n">
        <f aca="false">AN35+AP35</f>
        <v>0</v>
      </c>
      <c r="AS35" s="87" t="n">
        <f aca="false">AO35+AQ35</f>
        <v>0</v>
      </c>
      <c r="AT35" s="87" t="n">
        <f aca="false">AL35+AR35</f>
        <v>9</v>
      </c>
      <c r="AU35" s="87" t="n">
        <f aca="false">AS35</f>
        <v>0</v>
      </c>
      <c r="AV35" s="88" t="n">
        <v>2</v>
      </c>
      <c r="AW35" s="88" t="n">
        <v>0.5</v>
      </c>
      <c r="AX35" s="95"/>
      <c r="AY35" s="88"/>
      <c r="AZ35" s="90" t="n">
        <f aca="false">(N35*AW35)*50%+(N35*AX35)*60%+(N35*AY35)*60%</f>
        <v>4424.25</v>
      </c>
      <c r="BA35" s="91"/>
      <c r="BB35" s="91"/>
      <c r="BC35" s="88" t="n">
        <f aca="false">P35+Q35+R35</f>
        <v>18</v>
      </c>
      <c r="BD35" s="87" t="n">
        <f aca="false">(AB35+AC35+AD35)*30%</f>
        <v>55434.469921875</v>
      </c>
      <c r="BE35" s="87"/>
      <c r="BF35" s="87"/>
      <c r="BG35" s="87" t="n">
        <f aca="false">P35+Q35+R35</f>
        <v>18</v>
      </c>
      <c r="BH35" s="92" t="n">
        <f aca="false">(AB35+AC35+AD35)*35%</f>
        <v>64673.5482421875</v>
      </c>
      <c r="BI35" s="87"/>
      <c r="BJ35" s="87"/>
      <c r="BK35" s="86" t="n">
        <f aca="false">AG35+AU35+AZ35+BB35+BD35+BF35+BH35+BE35+BI35+BJ35</f>
        <v>124532.268164063</v>
      </c>
      <c r="BL35" s="86" t="n">
        <f aca="false">AF35+BK35</f>
        <v>327791.991210938</v>
      </c>
      <c r="BM35" s="86" t="n">
        <f aca="false">AC35+AD35+AE35+BD35+BF35</f>
        <v>160144.02421875</v>
      </c>
      <c r="BN35" s="86" t="n">
        <f aca="false">BL35-BM35</f>
        <v>167647.966992188</v>
      </c>
      <c r="BO35" s="86" t="n">
        <f aca="false">BL35*12</f>
        <v>3933503.89453125</v>
      </c>
    </row>
    <row r="36" customFormat="false" ht="15.75" hidden="false" customHeight="true" outlineLevel="0" collapsed="false">
      <c r="B36" s="78" t="s">
        <v>85</v>
      </c>
      <c r="C36" s="41" t="s">
        <v>145</v>
      </c>
      <c r="D36" s="78" t="s">
        <v>146</v>
      </c>
      <c r="E36" s="78" t="s">
        <v>88</v>
      </c>
      <c r="F36" s="41" t="n">
        <v>56</v>
      </c>
      <c r="G36" s="78" t="s">
        <v>147</v>
      </c>
      <c r="H36" s="78" t="s">
        <v>148</v>
      </c>
      <c r="I36" s="78" t="s">
        <v>149</v>
      </c>
      <c r="J36" s="80" t="s">
        <v>90</v>
      </c>
      <c r="K36" s="41" t="s">
        <v>91</v>
      </c>
      <c r="L36" s="81" t="n">
        <v>33.01</v>
      </c>
      <c r="M36" s="81" t="n">
        <v>5.2</v>
      </c>
      <c r="N36" s="82" t="n">
        <v>17697</v>
      </c>
      <c r="O36" s="83" t="n">
        <f aca="false">SUM(N36*M36)</f>
        <v>92024.4</v>
      </c>
      <c r="P36" s="41"/>
      <c r="Q36" s="41" t="n">
        <v>12</v>
      </c>
      <c r="R36" s="41" t="n">
        <v>6</v>
      </c>
      <c r="S36" s="84"/>
      <c r="T36" s="84"/>
      <c r="U36" s="84"/>
      <c r="V36" s="83" t="n">
        <f aca="false">O36/16*P36</f>
        <v>0</v>
      </c>
      <c r="W36" s="83" t="n">
        <f aca="false">O36/16*Q36</f>
        <v>69018.3</v>
      </c>
      <c r="X36" s="83" t="n">
        <f aca="false">O36/16*R36</f>
        <v>34509.15</v>
      </c>
      <c r="Y36" s="85"/>
      <c r="Z36" s="85"/>
      <c r="AA36" s="85"/>
      <c r="AB36" s="83" t="n">
        <f aca="false">V36+W36+X36+Y36+Z36+AA36</f>
        <v>103527.45</v>
      </c>
      <c r="AC36" s="83" t="n">
        <f aca="false">AB36*50%</f>
        <v>51763.725</v>
      </c>
      <c r="AD36" s="83" t="n">
        <f aca="false">(AB36+AC36)*25%</f>
        <v>38822.79375</v>
      </c>
      <c r="AE36" s="83" t="n">
        <f aca="false">(AB36+AC36+AD36)*10%</f>
        <v>19411.396875</v>
      </c>
      <c r="AF36" s="83" t="n">
        <f aca="false">AB36+AC36+AD36+AE36</f>
        <v>213525.365625</v>
      </c>
      <c r="AG36" s="86"/>
      <c r="AH36" s="87"/>
      <c r="AI36" s="87" t="n">
        <f aca="false">N36/16*AH36*40%*0.5</f>
        <v>0</v>
      </c>
      <c r="AJ36" s="87"/>
      <c r="AK36" s="87" t="n">
        <f aca="false">N36/16*AJ36*50%*0.5</f>
        <v>0</v>
      </c>
      <c r="AL36" s="87" t="n">
        <f aca="false">AH36</f>
        <v>0</v>
      </c>
      <c r="AM36" s="87" t="n">
        <f aca="false">AI36+AK36</f>
        <v>0</v>
      </c>
      <c r="AN36" s="87"/>
      <c r="AO36" s="87" t="n">
        <f aca="false">N36/16*AN36*50%*0.5</f>
        <v>0</v>
      </c>
      <c r="AP36" s="87"/>
      <c r="AQ36" s="87" t="n">
        <f aca="false">N36/16*AP36*40%*0.5</f>
        <v>0</v>
      </c>
      <c r="AR36" s="96" t="n">
        <f aca="false">AN36+AP36</f>
        <v>0</v>
      </c>
      <c r="AS36" s="87" t="n">
        <f aca="false">AO36+AQ36</f>
        <v>0</v>
      </c>
      <c r="AT36" s="87" t="n">
        <f aca="false">AL36+AR36</f>
        <v>0</v>
      </c>
      <c r="AU36" s="87" t="n">
        <f aca="false">AS36</f>
        <v>0</v>
      </c>
      <c r="AV36" s="88"/>
      <c r="AW36" s="88"/>
      <c r="AX36" s="95"/>
      <c r="AY36" s="88"/>
      <c r="AZ36" s="90" t="n">
        <f aca="false">(N36*AW36)*50%+(N36*AX36)*60%+(N36*AY36)*60%</f>
        <v>0</v>
      </c>
      <c r="BA36" s="91"/>
      <c r="BB36" s="91"/>
      <c r="BC36" s="88" t="n">
        <f aca="false">P36+Q36+R36</f>
        <v>18</v>
      </c>
      <c r="BD36" s="87" t="n">
        <f aca="false">(AB36+AC36+AD36)*30%</f>
        <v>58234.190625</v>
      </c>
      <c r="BE36" s="87"/>
      <c r="BF36" s="87"/>
      <c r="BG36" s="87" t="n">
        <f aca="false">P36+Q36+R36</f>
        <v>18</v>
      </c>
      <c r="BH36" s="92" t="n">
        <f aca="false">(AB36+AC36+AD36)*35%</f>
        <v>67939.8890625</v>
      </c>
      <c r="BI36" s="87"/>
      <c r="BJ36" s="87" t="n">
        <v>17697</v>
      </c>
      <c r="BK36" s="86" t="n">
        <f aca="false">AG36+AU36+AZ36+BB36+BD36+BF36+BH36+BE36+BI36+BJ36</f>
        <v>143871.0796875</v>
      </c>
      <c r="BL36" s="86" t="n">
        <f aca="false">AF36+BK36</f>
        <v>357396.4453125</v>
      </c>
      <c r="BM36" s="86" t="n">
        <f aca="false">AC36+AD36+AE36+BD36+BF36</f>
        <v>168232.10625</v>
      </c>
      <c r="BN36" s="86" t="n">
        <f aca="false">BL36-BM36</f>
        <v>189164.3390625</v>
      </c>
      <c r="BO36" s="86" t="n">
        <f aca="false">BL36*12</f>
        <v>4288757.34375</v>
      </c>
    </row>
    <row r="37" customFormat="false" ht="15.75" hidden="false" customHeight="true" outlineLevel="0" collapsed="false">
      <c r="B37" s="78" t="s">
        <v>85</v>
      </c>
      <c r="C37" s="41" t="s">
        <v>73</v>
      </c>
      <c r="D37" s="78" t="s">
        <v>150</v>
      </c>
      <c r="E37" s="78" t="s">
        <v>88</v>
      </c>
      <c r="F37" s="41" t="n">
        <v>29</v>
      </c>
      <c r="G37" s="78" t="s">
        <v>151</v>
      </c>
      <c r="H37" s="78" t="s">
        <v>152</v>
      </c>
      <c r="I37" s="78" t="s">
        <v>112</v>
      </c>
      <c r="J37" s="80" t="n">
        <v>1</v>
      </c>
      <c r="K37" s="41" t="s">
        <v>91</v>
      </c>
      <c r="L37" s="81" t="n">
        <v>38.11</v>
      </c>
      <c r="M37" s="81" t="n">
        <v>5.2</v>
      </c>
      <c r="N37" s="82" t="n">
        <v>17697</v>
      </c>
      <c r="O37" s="83" t="n">
        <f aca="false">SUM(N37*M37)</f>
        <v>92024.4</v>
      </c>
      <c r="P37" s="85" t="n">
        <v>12</v>
      </c>
      <c r="Q37" s="41"/>
      <c r="R37" s="41"/>
      <c r="S37" s="84"/>
      <c r="T37" s="100"/>
      <c r="U37" s="84"/>
      <c r="V37" s="83" t="n">
        <f aca="false">O37/16*P37</f>
        <v>69018.3</v>
      </c>
      <c r="W37" s="83" t="n">
        <f aca="false">O37/16*Q37</f>
        <v>0</v>
      </c>
      <c r="X37" s="83" t="n">
        <f aca="false">O37/16*R37</f>
        <v>0</v>
      </c>
      <c r="Y37" s="85"/>
      <c r="Z37" s="85"/>
      <c r="AA37" s="85"/>
      <c r="AB37" s="83" t="n">
        <f aca="false">V37+W37+X37+Y37+Z37+AA37</f>
        <v>69018.3</v>
      </c>
      <c r="AC37" s="83" t="n">
        <f aca="false">AB37*50%</f>
        <v>34509.15</v>
      </c>
      <c r="AD37" s="83" t="n">
        <f aca="false">(AB37+AC37)*25%</f>
        <v>25881.8625</v>
      </c>
      <c r="AE37" s="83" t="n">
        <f aca="false">(AB37+AC37+AD37)*10%</f>
        <v>12940.93125</v>
      </c>
      <c r="AF37" s="83" t="n">
        <f aca="false">AB37+AC37+AD37+AE37</f>
        <v>142350.24375</v>
      </c>
      <c r="AG37" s="86"/>
      <c r="AH37" s="95" t="n">
        <v>6</v>
      </c>
      <c r="AI37" s="87" t="n">
        <f aca="false">N37/16*AH37*40%*0.5</f>
        <v>1327.275</v>
      </c>
      <c r="AJ37" s="87"/>
      <c r="AK37" s="87" t="n">
        <f aca="false">N37/16*AJ37*50%*0.5</f>
        <v>0</v>
      </c>
      <c r="AL37" s="95" t="n">
        <f aca="false">AH37</f>
        <v>6</v>
      </c>
      <c r="AM37" s="87" t="n">
        <f aca="false">AI37+AK37</f>
        <v>1327.275</v>
      </c>
      <c r="AN37" s="87"/>
      <c r="AO37" s="87" t="n">
        <f aca="false">N37/16*AN37*50%*0.5</f>
        <v>0</v>
      </c>
      <c r="AP37" s="87"/>
      <c r="AQ37" s="87" t="n">
        <f aca="false">N37/16*AP37*40%*0.5</f>
        <v>0</v>
      </c>
      <c r="AR37" s="96" t="n">
        <f aca="false">AN37+AP37</f>
        <v>0</v>
      </c>
      <c r="AS37" s="87" t="n">
        <f aca="false">AO37+AQ37</f>
        <v>0</v>
      </c>
      <c r="AT37" s="87" t="n">
        <f aca="false">AL37+AR37</f>
        <v>6</v>
      </c>
      <c r="AU37" s="87" t="n">
        <f aca="false">AS37</f>
        <v>0</v>
      </c>
      <c r="AV37" s="88"/>
      <c r="AW37" s="88"/>
      <c r="AX37" s="95"/>
      <c r="AY37" s="88"/>
      <c r="AZ37" s="90" t="n">
        <f aca="false">(N37*AW37)*50%+(N37*AX37)*60%+(N37*AY37)*60%</f>
        <v>0</v>
      </c>
      <c r="BA37" s="91"/>
      <c r="BB37" s="91"/>
      <c r="BC37" s="88" t="n">
        <f aca="false">P37+Q37+R37</f>
        <v>12</v>
      </c>
      <c r="BD37" s="87" t="n">
        <f aca="false">(AB37+AC37+AD37)*30%</f>
        <v>38822.79375</v>
      </c>
      <c r="BE37" s="87"/>
      <c r="BF37" s="87"/>
      <c r="BG37" s="87"/>
      <c r="BH37" s="92"/>
      <c r="BI37" s="87"/>
      <c r="BJ37" s="87"/>
      <c r="BK37" s="86" t="n">
        <f aca="false">AG37+AU37+AZ37+BB37+BD37+BF37+BH37+BE37+BI37+BJ37</f>
        <v>38822.79375</v>
      </c>
      <c r="BL37" s="86" t="n">
        <f aca="false">AF37+BK37</f>
        <v>181173.0375</v>
      </c>
      <c r="BM37" s="86" t="n">
        <f aca="false">AC37+AD37+AE37+BD37+BF37</f>
        <v>112154.7375</v>
      </c>
      <c r="BN37" s="86" t="n">
        <f aca="false">BL37-BM37</f>
        <v>69018.3</v>
      </c>
      <c r="BO37" s="86" t="n">
        <f aca="false">BL37*12</f>
        <v>2174076.45</v>
      </c>
    </row>
    <row r="38" customFormat="false" ht="15.75" hidden="false" customHeight="true" outlineLevel="0" collapsed="false">
      <c r="B38" s="78" t="s">
        <v>85</v>
      </c>
      <c r="C38" s="41" t="s">
        <v>153</v>
      </c>
      <c r="D38" s="78" t="s">
        <v>154</v>
      </c>
      <c r="E38" s="78" t="s">
        <v>88</v>
      </c>
      <c r="F38" s="41"/>
      <c r="G38" s="79"/>
      <c r="H38" s="79"/>
      <c r="I38" s="78" t="s">
        <v>112</v>
      </c>
      <c r="J38" s="80" t="s">
        <v>108</v>
      </c>
      <c r="K38" s="41" t="s">
        <v>109</v>
      </c>
      <c r="L38" s="81" t="n">
        <v>9.09</v>
      </c>
      <c r="M38" s="81" t="n">
        <v>4.33</v>
      </c>
      <c r="N38" s="82" t="n">
        <v>17697</v>
      </c>
      <c r="O38" s="83" t="n">
        <f aca="false">SUM(N38*M38)</f>
        <v>76628.01</v>
      </c>
      <c r="P38" s="41" t="n">
        <v>17</v>
      </c>
      <c r="Q38" s="41"/>
      <c r="R38" s="41"/>
      <c r="S38" s="84"/>
      <c r="T38" s="84"/>
      <c r="U38" s="84"/>
      <c r="V38" s="83" t="n">
        <f aca="false">O38/16*P38</f>
        <v>81417.260625</v>
      </c>
      <c r="W38" s="83" t="n">
        <f aca="false">O38/16*Q38</f>
        <v>0</v>
      </c>
      <c r="X38" s="83" t="n">
        <f aca="false">O38/16*R38</f>
        <v>0</v>
      </c>
      <c r="Y38" s="83"/>
      <c r="Z38" s="83"/>
      <c r="AA38" s="83"/>
      <c r="AB38" s="83" t="n">
        <f aca="false">V38+W38+X38+Y38+Z38+AA38</f>
        <v>81417.260625</v>
      </c>
      <c r="AC38" s="83" t="n">
        <f aca="false">AB38*50%</f>
        <v>40708.6303125</v>
      </c>
      <c r="AD38" s="83" t="n">
        <f aca="false">(AB38+AC38)*25%</f>
        <v>30531.472734375</v>
      </c>
      <c r="AE38" s="83" t="n">
        <f aca="false">(AB38+AC38+AD38)*10%</f>
        <v>15265.7363671875</v>
      </c>
      <c r="AF38" s="83" t="n">
        <f aca="false">AB38+AC38+AD38+AE38</f>
        <v>167923.100039062</v>
      </c>
      <c r="AG38" s="87"/>
      <c r="AH38" s="96" t="s">
        <v>113</v>
      </c>
      <c r="AI38" s="87" t="n">
        <f aca="false">N38/16*AH38*40%*0.5</f>
        <v>1880.30625</v>
      </c>
      <c r="AJ38" s="87"/>
      <c r="AK38" s="87" t="n">
        <f aca="false">N38/16*AJ38*50%*0.5</f>
        <v>0</v>
      </c>
      <c r="AL38" s="96" t="str">
        <f aca="false">AH38</f>
        <v>8,5</v>
      </c>
      <c r="AM38" s="87" t="n">
        <f aca="false">AI38+AK38</f>
        <v>1880.30625</v>
      </c>
      <c r="AN38" s="87"/>
      <c r="AO38" s="87" t="n">
        <f aca="false">N38/16*AN38*50%*0.5</f>
        <v>0</v>
      </c>
      <c r="AP38" s="87"/>
      <c r="AQ38" s="87" t="n">
        <f aca="false">N38/16*AP38*40%*0.5</f>
        <v>0</v>
      </c>
      <c r="AR38" s="96" t="n">
        <f aca="false">AN38+AP38</f>
        <v>0</v>
      </c>
      <c r="AS38" s="87" t="n">
        <f aca="false">AO38+AQ38</f>
        <v>0</v>
      </c>
      <c r="AT38" s="87" t="n">
        <f aca="false">AL38+AR38</f>
        <v>8.5</v>
      </c>
      <c r="AU38" s="87" t="n">
        <f aca="false">AS38</f>
        <v>0</v>
      </c>
      <c r="AV38" s="88" t="n">
        <v>1</v>
      </c>
      <c r="AW38" s="88" t="n">
        <v>0.5</v>
      </c>
      <c r="AX38" s="95"/>
      <c r="AY38" s="88"/>
      <c r="AZ38" s="90" t="n">
        <f aca="false">(N38*AW38)*50%+(N38*AX38)*60%+(N38*AY38)*60%</f>
        <v>4424.25</v>
      </c>
      <c r="BA38" s="88"/>
      <c r="BB38" s="91"/>
      <c r="BC38" s="88" t="n">
        <f aca="false">P38+Q38+R38</f>
        <v>17</v>
      </c>
      <c r="BD38" s="87" t="n">
        <f aca="false">(AB38+AC38+AD38)*30%</f>
        <v>45797.2091015625</v>
      </c>
      <c r="BE38" s="87"/>
      <c r="BF38" s="88"/>
      <c r="BG38" s="87"/>
      <c r="BH38" s="92"/>
      <c r="BI38" s="88"/>
      <c r="BJ38" s="88"/>
      <c r="BK38" s="86" t="n">
        <f aca="false">AG38+AU38+AZ38+BB38+BD38+BF38+BH38+BE38+BI38+BJ38</f>
        <v>50221.4591015625</v>
      </c>
      <c r="BL38" s="86" t="n">
        <f aca="false">AF38+BK38</f>
        <v>218144.559140625</v>
      </c>
      <c r="BM38" s="86" t="n">
        <f aca="false">AC38+AD38+AE38+BD38+BF38</f>
        <v>132303.048515625</v>
      </c>
      <c r="BN38" s="86" t="n">
        <f aca="false">BL38-BM38</f>
        <v>85841.5106249999</v>
      </c>
      <c r="BO38" s="86" t="n">
        <f aca="false">BL38*12</f>
        <v>2617734.7096875</v>
      </c>
    </row>
    <row r="39" customFormat="false" ht="15.75" hidden="false" customHeight="true" outlineLevel="0" collapsed="false">
      <c r="B39" s="78" t="s">
        <v>85</v>
      </c>
      <c r="C39" s="41" t="s">
        <v>155</v>
      </c>
      <c r="D39" s="78" t="s">
        <v>156</v>
      </c>
      <c r="E39" s="78" t="s">
        <v>88</v>
      </c>
      <c r="F39" s="41" t="n">
        <v>54</v>
      </c>
      <c r="G39" s="79" t="n">
        <v>43208</v>
      </c>
      <c r="H39" s="79" t="n">
        <v>45034</v>
      </c>
      <c r="I39" s="101" t="s">
        <v>157</v>
      </c>
      <c r="J39" s="80" t="s">
        <v>90</v>
      </c>
      <c r="K39" s="41" t="s">
        <v>91</v>
      </c>
      <c r="L39" s="81" t="n">
        <v>9.09</v>
      </c>
      <c r="M39" s="81" t="n">
        <v>4.79</v>
      </c>
      <c r="N39" s="82" t="n">
        <v>17697</v>
      </c>
      <c r="O39" s="83" t="n">
        <f aca="false">SUM(N39*M39)</f>
        <v>84768.63</v>
      </c>
      <c r="P39" s="41" t="n">
        <v>4</v>
      </c>
      <c r="Q39" s="41" t="n">
        <v>1</v>
      </c>
      <c r="R39" s="41" t="n">
        <v>2</v>
      </c>
      <c r="S39" s="84"/>
      <c r="T39" s="84"/>
      <c r="U39" s="84"/>
      <c r="V39" s="83" t="n">
        <f aca="false">O39/16*P39</f>
        <v>21192.1575</v>
      </c>
      <c r="W39" s="83" t="n">
        <f aca="false">O39/16*Q39</f>
        <v>5298.039375</v>
      </c>
      <c r="X39" s="83" t="n">
        <f aca="false">O39/16*R39</f>
        <v>10596.07875</v>
      </c>
      <c r="Y39" s="85"/>
      <c r="Z39" s="85"/>
      <c r="AA39" s="85"/>
      <c r="AB39" s="83" t="n">
        <f aca="false">V39+W39+X39+Y39+Z39+AA39</f>
        <v>37086.275625</v>
      </c>
      <c r="AC39" s="83" t="n">
        <f aca="false">AB39*50%</f>
        <v>18543.1378125</v>
      </c>
      <c r="AD39" s="83" t="n">
        <f aca="false">(AB39+AC39)*25%</f>
        <v>13907.353359375</v>
      </c>
      <c r="AE39" s="83" t="n">
        <f aca="false">(AB39+AC39+AD39)*10%</f>
        <v>6953.6766796875</v>
      </c>
      <c r="AF39" s="83" t="n">
        <f aca="false">AB39+AC39+AD39+AE39</f>
        <v>76490.4434765625</v>
      </c>
      <c r="AG39" s="86"/>
      <c r="AH39" s="87"/>
      <c r="AI39" s="87" t="n">
        <f aca="false">N39/16*AH39*40%*0.5</f>
        <v>0</v>
      </c>
      <c r="AJ39" s="87"/>
      <c r="AK39" s="87" t="n">
        <f aca="false">N39/16*AJ39*50%*0.5</f>
        <v>0</v>
      </c>
      <c r="AL39" s="87" t="n">
        <f aca="false">AH39</f>
        <v>0</v>
      </c>
      <c r="AM39" s="87" t="n">
        <f aca="false">AI39+AK39</f>
        <v>0</v>
      </c>
      <c r="AN39" s="87"/>
      <c r="AO39" s="87" t="n">
        <f aca="false">N39/16*AN39*50%*0.5</f>
        <v>0</v>
      </c>
      <c r="AP39" s="87"/>
      <c r="AQ39" s="87" t="n">
        <f aca="false">N39/16*AP39*40%*0.5</f>
        <v>0</v>
      </c>
      <c r="AR39" s="96" t="n">
        <f aca="false">AN39+AP39</f>
        <v>0</v>
      </c>
      <c r="AS39" s="87" t="n">
        <f aca="false">AO39+AQ39</f>
        <v>0</v>
      </c>
      <c r="AT39" s="87" t="n">
        <f aca="false">AL39+AR39</f>
        <v>0</v>
      </c>
      <c r="AU39" s="87" t="n">
        <f aca="false">AS39</f>
        <v>0</v>
      </c>
      <c r="AV39" s="88"/>
      <c r="AW39" s="88"/>
      <c r="AX39" s="95"/>
      <c r="AY39" s="88"/>
      <c r="AZ39" s="90" t="n">
        <f aca="false">(N39*AW39)*50%+(N39*AX39)*60%+(N39*AY39)*60%</f>
        <v>0</v>
      </c>
      <c r="BA39" s="91"/>
      <c r="BB39" s="91"/>
      <c r="BC39" s="88" t="n">
        <f aca="false">P39+Q39+R39</f>
        <v>7</v>
      </c>
      <c r="BD39" s="87" t="n">
        <f aca="false">(AB39+AC39+AD39)*30%</f>
        <v>20861.0300390625</v>
      </c>
      <c r="BE39" s="87"/>
      <c r="BF39" s="87"/>
      <c r="BG39" s="87" t="n">
        <f aca="false">P39+Q39+R39</f>
        <v>7</v>
      </c>
      <c r="BH39" s="92" t="n">
        <f aca="false">(AB39+AC39+AD39)*35%</f>
        <v>24337.8683789062</v>
      </c>
      <c r="BI39" s="88"/>
      <c r="BJ39" s="88"/>
      <c r="BK39" s="86" t="n">
        <f aca="false">AG39+AU39+AZ39+BB39+BD39+BF39+BH39+BE39+BI39+BJ39</f>
        <v>45198.8984179688</v>
      </c>
      <c r="BL39" s="86" t="n">
        <f aca="false">AF39+BK39</f>
        <v>121689.341894531</v>
      </c>
      <c r="BM39" s="86" t="n">
        <f aca="false">AC39+AD39+AE39+BD39+BF39</f>
        <v>60265.197890625</v>
      </c>
      <c r="BN39" s="86" t="n">
        <f aca="false">BL39-BM39</f>
        <v>61424.1440039063</v>
      </c>
      <c r="BO39" s="86" t="n">
        <f aca="false">BL39*12</f>
        <v>1460272.10273438</v>
      </c>
    </row>
    <row r="40" customFormat="false" ht="15.75" hidden="false" customHeight="true" outlineLevel="0" collapsed="false">
      <c r="B40" s="78" t="s">
        <v>85</v>
      </c>
      <c r="C40" s="41" t="s">
        <v>155</v>
      </c>
      <c r="D40" s="78" t="s">
        <v>156</v>
      </c>
      <c r="E40" s="78" t="s">
        <v>88</v>
      </c>
      <c r="F40" s="41" t="n">
        <v>54</v>
      </c>
      <c r="G40" s="79" t="n">
        <v>43208</v>
      </c>
      <c r="H40" s="79" t="n">
        <v>45034</v>
      </c>
      <c r="I40" s="101" t="s">
        <v>157</v>
      </c>
      <c r="J40" s="80" t="s">
        <v>90</v>
      </c>
      <c r="K40" s="41" t="s">
        <v>91</v>
      </c>
      <c r="L40" s="81" t="n">
        <v>9.09</v>
      </c>
      <c r="M40" s="81" t="n">
        <v>4.79</v>
      </c>
      <c r="N40" s="82" t="n">
        <v>17697</v>
      </c>
      <c r="O40" s="83" t="n">
        <f aca="false">SUM(N40*M40)</f>
        <v>84768.63</v>
      </c>
      <c r="P40" s="41"/>
      <c r="Q40" s="41" t="n">
        <v>3</v>
      </c>
      <c r="R40" s="41"/>
      <c r="S40" s="84"/>
      <c r="T40" s="84"/>
      <c r="U40" s="84"/>
      <c r="V40" s="83" t="n">
        <f aca="false">O40/16*P40</f>
        <v>0</v>
      </c>
      <c r="W40" s="83" t="n">
        <f aca="false">O40/16*Q40</f>
        <v>15894.118125</v>
      </c>
      <c r="X40" s="83" t="n">
        <f aca="false">O40/16*R40</f>
        <v>0</v>
      </c>
      <c r="Y40" s="85"/>
      <c r="Z40" s="85"/>
      <c r="AA40" s="85"/>
      <c r="AB40" s="83" t="n">
        <f aca="false">V40+W40+X40+Y40+Z40+AA40</f>
        <v>15894.118125</v>
      </c>
      <c r="AC40" s="83" t="n">
        <f aca="false">AB40*50%</f>
        <v>7947.0590625</v>
      </c>
      <c r="AD40" s="83" t="n">
        <f aca="false">(AB40+AC40)*25%</f>
        <v>5960.294296875</v>
      </c>
      <c r="AE40" s="83" t="n">
        <f aca="false">(AB40+AC40+AD40)*10%</f>
        <v>2980.1471484375</v>
      </c>
      <c r="AF40" s="83" t="n">
        <f aca="false">AB40+AC40+AD40+AE40</f>
        <v>32781.6186328125</v>
      </c>
      <c r="AG40" s="86"/>
      <c r="AH40" s="87"/>
      <c r="AI40" s="87" t="n">
        <f aca="false">N40/16*AH40*40%*0.5</f>
        <v>0</v>
      </c>
      <c r="AJ40" s="87"/>
      <c r="AK40" s="87" t="n">
        <f aca="false">N40/16*AJ40*50%*0.5</f>
        <v>0</v>
      </c>
      <c r="AL40" s="87" t="n">
        <f aca="false">AH40</f>
        <v>0</v>
      </c>
      <c r="AM40" s="87" t="n">
        <f aca="false">AI40+AK40</f>
        <v>0</v>
      </c>
      <c r="AN40" s="87"/>
      <c r="AO40" s="87" t="n">
        <f aca="false">N40/16*AN40*50%*0.5</f>
        <v>0</v>
      </c>
      <c r="AP40" s="87"/>
      <c r="AQ40" s="87" t="n">
        <f aca="false">N40/16*AP40*40%*0.5</f>
        <v>0</v>
      </c>
      <c r="AR40" s="96" t="n">
        <f aca="false">AN40+AP40</f>
        <v>0</v>
      </c>
      <c r="AS40" s="87" t="n">
        <f aca="false">AO40+AQ40</f>
        <v>0</v>
      </c>
      <c r="AT40" s="87" t="n">
        <f aca="false">AL40+AR40</f>
        <v>0</v>
      </c>
      <c r="AU40" s="87" t="n">
        <f aca="false">AS40</f>
        <v>0</v>
      </c>
      <c r="AV40" s="88"/>
      <c r="AW40" s="88"/>
      <c r="AX40" s="95"/>
      <c r="AY40" s="88"/>
      <c r="AZ40" s="90" t="n">
        <f aca="false">(N40*AW40)*50%+(N40*AX40)*60%+(N40*AY40)*60%</f>
        <v>0</v>
      </c>
      <c r="BA40" s="91"/>
      <c r="BB40" s="91"/>
      <c r="BC40" s="88" t="n">
        <f aca="false">P40+Q40+R40</f>
        <v>3</v>
      </c>
      <c r="BD40" s="87" t="n">
        <f aca="false">(AB40+AC40+AD40)*30%</f>
        <v>8940.4414453125</v>
      </c>
      <c r="BE40" s="87"/>
      <c r="BF40" s="87"/>
      <c r="BG40" s="87" t="n">
        <f aca="false">P40+Q40+R40</f>
        <v>3</v>
      </c>
      <c r="BH40" s="92" t="n">
        <f aca="false">(AB40+AC40+AD40)*35%</f>
        <v>10430.5150195312</v>
      </c>
      <c r="BI40" s="88"/>
      <c r="BJ40" s="88"/>
      <c r="BK40" s="86" t="n">
        <f aca="false">AG40+AU40+AZ40+BB40+BD40+BF40+BH40+BE40+BI40+BJ40</f>
        <v>19370.9564648437</v>
      </c>
      <c r="BL40" s="86" t="n">
        <f aca="false">AF40+BK40</f>
        <v>52152.5750976563</v>
      </c>
      <c r="BM40" s="86" t="n">
        <f aca="false">AC40+AD40+AE40+BD40+BF40</f>
        <v>25827.941953125</v>
      </c>
      <c r="BN40" s="86" t="n">
        <f aca="false">BL40-BM40</f>
        <v>26324.6331445313</v>
      </c>
      <c r="BO40" s="86" t="n">
        <f aca="false">BL40*12</f>
        <v>625830.901171875</v>
      </c>
    </row>
    <row r="41" customFormat="false" ht="15.75" hidden="false" customHeight="true" outlineLevel="0" collapsed="false">
      <c r="B41" s="78" t="s">
        <v>85</v>
      </c>
      <c r="C41" s="41" t="s">
        <v>124</v>
      </c>
      <c r="D41" s="78" t="s">
        <v>158</v>
      </c>
      <c r="E41" s="78" t="s">
        <v>88</v>
      </c>
      <c r="F41" s="41" t="n">
        <v>61</v>
      </c>
      <c r="G41" s="79" t="n">
        <v>44103</v>
      </c>
      <c r="H41" s="79" t="n">
        <v>45929</v>
      </c>
      <c r="I41" s="78" t="s">
        <v>126</v>
      </c>
      <c r="J41" s="80" t="s">
        <v>159</v>
      </c>
      <c r="K41" s="41" t="s">
        <v>160</v>
      </c>
      <c r="L41" s="81" t="n">
        <v>16.09</v>
      </c>
      <c r="M41" s="81" t="n">
        <v>4.99</v>
      </c>
      <c r="N41" s="82" t="n">
        <v>17697</v>
      </c>
      <c r="O41" s="83" t="n">
        <f aca="false">SUM(N41*M41)</f>
        <v>88308.03</v>
      </c>
      <c r="P41" s="41"/>
      <c r="Q41" s="41" t="n">
        <v>9</v>
      </c>
      <c r="R41" s="41"/>
      <c r="S41" s="84"/>
      <c r="T41" s="84"/>
      <c r="U41" s="84"/>
      <c r="V41" s="83" t="n">
        <f aca="false">O41/16*P41</f>
        <v>0</v>
      </c>
      <c r="W41" s="83" t="n">
        <f aca="false">O41/16*Q41</f>
        <v>49673.266875</v>
      </c>
      <c r="X41" s="83" t="n">
        <f aca="false">O41/16*R41</f>
        <v>0</v>
      </c>
      <c r="Y41" s="85"/>
      <c r="Z41" s="85"/>
      <c r="AA41" s="85"/>
      <c r="AB41" s="83" t="n">
        <f aca="false">V41+W41+X41+Y41+Z41+AA41</f>
        <v>49673.266875</v>
      </c>
      <c r="AC41" s="83" t="n">
        <f aca="false">AB41*50%</f>
        <v>24836.6334375</v>
      </c>
      <c r="AD41" s="83" t="n">
        <f aca="false">(AB41+AC41)*25%</f>
        <v>18627.475078125</v>
      </c>
      <c r="AE41" s="83" t="n">
        <f aca="false">(AB41+AC41+AD41)*10%</f>
        <v>9313.7375390625</v>
      </c>
      <c r="AF41" s="83" t="n">
        <f aca="false">AB41+AC41+AD41+AE41</f>
        <v>102451.112929688</v>
      </c>
      <c r="AG41" s="86"/>
      <c r="AH41" s="87"/>
      <c r="AI41" s="87" t="n">
        <f aca="false">N41/16*AH41*40%*0.5</f>
        <v>0</v>
      </c>
      <c r="AJ41" s="87"/>
      <c r="AK41" s="87" t="n">
        <f aca="false">N41/16*AJ41*50%*0.5</f>
        <v>0</v>
      </c>
      <c r="AL41" s="87" t="n">
        <f aca="false">AH41</f>
        <v>0</v>
      </c>
      <c r="AM41" s="87" t="n">
        <f aca="false">AI41+AK41</f>
        <v>0</v>
      </c>
      <c r="AN41" s="87"/>
      <c r="AO41" s="87" t="n">
        <f aca="false">N41/16*AN41*50%*0.5</f>
        <v>0</v>
      </c>
      <c r="AP41" s="96" t="s">
        <v>161</v>
      </c>
      <c r="AQ41" s="87" t="n">
        <f aca="false">N41/16*AP41*40%*0.5</f>
        <v>995.45625</v>
      </c>
      <c r="AR41" s="96" t="n">
        <f aca="false">AN41+AP41</f>
        <v>4.5</v>
      </c>
      <c r="AS41" s="87" t="n">
        <f aca="false">AO41+AQ41</f>
        <v>995.45625</v>
      </c>
      <c r="AT41" s="87" t="n">
        <f aca="false">AL41+AR41</f>
        <v>4.5</v>
      </c>
      <c r="AU41" s="87" t="n">
        <f aca="false">AS41</f>
        <v>995.45625</v>
      </c>
      <c r="AV41" s="88" t="n">
        <v>6</v>
      </c>
      <c r="AW41" s="88"/>
      <c r="AX41" s="95" t="n">
        <v>0.5</v>
      </c>
      <c r="AY41" s="88"/>
      <c r="AZ41" s="90" t="n">
        <f aca="false">(N41*AW41)*50%+(N41*AX41)*60%+(N41*AY41)*60%</f>
        <v>5309.1</v>
      </c>
      <c r="BA41" s="91"/>
      <c r="BB41" s="91"/>
      <c r="BC41" s="88" t="n">
        <f aca="false">P41+Q41+R41</f>
        <v>9</v>
      </c>
      <c r="BD41" s="87" t="n">
        <f aca="false">(AB41+AC41+AD41)*30%</f>
        <v>27941.2126171875</v>
      </c>
      <c r="BE41" s="87"/>
      <c r="BF41" s="87"/>
      <c r="BG41" s="87" t="n">
        <f aca="false">P41+Q41+R41</f>
        <v>9</v>
      </c>
      <c r="BH41" s="92" t="n">
        <f aca="false">(AB41+AC41+AD41)*30%</f>
        <v>27941.2126171875</v>
      </c>
      <c r="BI41" s="88"/>
      <c r="BJ41" s="88"/>
      <c r="BK41" s="86" t="n">
        <f aca="false">AG41+AU41+AZ41+BB41+BD41+BF41+BH41+BE41+BI41+BJ41</f>
        <v>62186.981484375</v>
      </c>
      <c r="BL41" s="86" t="n">
        <f aca="false">AF41+BK41</f>
        <v>164638.094414063</v>
      </c>
      <c r="BM41" s="86" t="n">
        <f aca="false">AC41+AD41+AE41+BD41+BF41</f>
        <v>80719.058671875</v>
      </c>
      <c r="BN41" s="86" t="n">
        <f aca="false">BL41-BM41</f>
        <v>83919.0357421875</v>
      </c>
      <c r="BO41" s="86" t="n">
        <f aca="false">BL41*12</f>
        <v>1975657.13296875</v>
      </c>
    </row>
    <row r="42" customFormat="false" ht="15.75" hidden="false" customHeight="true" outlineLevel="0" collapsed="false">
      <c r="B42" s="78" t="s">
        <v>85</v>
      </c>
      <c r="C42" s="41" t="s">
        <v>124</v>
      </c>
      <c r="D42" s="78" t="s">
        <v>158</v>
      </c>
      <c r="E42" s="78" t="s">
        <v>88</v>
      </c>
      <c r="F42" s="41" t="n">
        <v>61</v>
      </c>
      <c r="G42" s="79" t="n">
        <v>44103</v>
      </c>
      <c r="H42" s="79" t="n">
        <v>45929</v>
      </c>
      <c r="I42" s="78" t="s">
        <v>126</v>
      </c>
      <c r="J42" s="80" t="s">
        <v>159</v>
      </c>
      <c r="K42" s="41" t="s">
        <v>160</v>
      </c>
      <c r="L42" s="81" t="n">
        <v>16.09</v>
      </c>
      <c r="M42" s="81" t="n">
        <v>4.99</v>
      </c>
      <c r="N42" s="82" t="n">
        <v>17697</v>
      </c>
      <c r="O42" s="83" t="n">
        <f aca="false">SUM(N42*M42)</f>
        <v>88308.03</v>
      </c>
      <c r="P42" s="41"/>
      <c r="Q42" s="41" t="n">
        <v>1</v>
      </c>
      <c r="R42" s="41"/>
      <c r="S42" s="84"/>
      <c r="T42" s="84"/>
      <c r="U42" s="84"/>
      <c r="V42" s="83" t="n">
        <f aca="false">O42/16*P42</f>
        <v>0</v>
      </c>
      <c r="W42" s="83" t="n">
        <f aca="false">O42/16*Q42</f>
        <v>5519.251875</v>
      </c>
      <c r="X42" s="83" t="n">
        <f aca="false">O42/16*R42</f>
        <v>0</v>
      </c>
      <c r="Y42" s="85"/>
      <c r="Z42" s="85"/>
      <c r="AA42" s="85"/>
      <c r="AB42" s="83" t="n">
        <f aca="false">V42+W42+X42+Y42+Z42+AA42</f>
        <v>5519.251875</v>
      </c>
      <c r="AC42" s="83" t="n">
        <f aca="false">AB42*50%</f>
        <v>2759.6259375</v>
      </c>
      <c r="AD42" s="83" t="n">
        <f aca="false">(AB42+AC42)*25%</f>
        <v>2069.719453125</v>
      </c>
      <c r="AE42" s="83" t="n">
        <f aca="false">(AB42+AC42+AD42)*10%</f>
        <v>1034.8597265625</v>
      </c>
      <c r="AF42" s="83" t="n">
        <f aca="false">AB42+AC42+AD42+AE42</f>
        <v>11383.4569921875</v>
      </c>
      <c r="AG42" s="86"/>
      <c r="AH42" s="87"/>
      <c r="AI42" s="87" t="n">
        <f aca="false">N42/16*AH42*40%*0.5</f>
        <v>0</v>
      </c>
      <c r="AJ42" s="87"/>
      <c r="AK42" s="87" t="n">
        <f aca="false">N42/16*AJ42*50%*0.5</f>
        <v>0</v>
      </c>
      <c r="AL42" s="87" t="n">
        <f aca="false">AH42</f>
        <v>0</v>
      </c>
      <c r="AM42" s="87" t="n">
        <f aca="false">AI42+AK42</f>
        <v>0</v>
      </c>
      <c r="AN42" s="87"/>
      <c r="AO42" s="87" t="n">
        <f aca="false">N42/16*AN42*50%*0.5</f>
        <v>0</v>
      </c>
      <c r="AP42" s="96" t="s">
        <v>162</v>
      </c>
      <c r="AQ42" s="87" t="n">
        <f aca="false">N42/16*AP42*40%*0.5</f>
        <v>110.60625</v>
      </c>
      <c r="AR42" s="96" t="n">
        <f aca="false">AN42+AP42</f>
        <v>0.5</v>
      </c>
      <c r="AS42" s="87" t="n">
        <f aca="false">AO42+AQ42</f>
        <v>110.60625</v>
      </c>
      <c r="AT42" s="87" t="n">
        <f aca="false">AL42+AR42</f>
        <v>0.5</v>
      </c>
      <c r="AU42" s="87" t="n">
        <f aca="false">AS42</f>
        <v>110.60625</v>
      </c>
      <c r="AV42" s="88"/>
      <c r="AW42" s="88"/>
      <c r="AX42" s="95"/>
      <c r="AY42" s="88"/>
      <c r="AZ42" s="90" t="n">
        <f aca="false">(N42*AW42)*50%+(N42*AX42)*60%+(N42*AY42)*60%</f>
        <v>0</v>
      </c>
      <c r="BA42" s="91"/>
      <c r="BB42" s="91"/>
      <c r="BC42" s="88" t="n">
        <f aca="false">P42+Q42+R42</f>
        <v>1</v>
      </c>
      <c r="BD42" s="87" t="n">
        <f aca="false">(AB42+AC42+AD42)*30%</f>
        <v>3104.5791796875</v>
      </c>
      <c r="BE42" s="87"/>
      <c r="BF42" s="87"/>
      <c r="BG42" s="87" t="n">
        <f aca="false">P42+Q42+R42</f>
        <v>1</v>
      </c>
      <c r="BH42" s="92" t="n">
        <f aca="false">(AB42+AC42+AD42)*30%</f>
        <v>3104.5791796875</v>
      </c>
      <c r="BI42" s="88"/>
      <c r="BJ42" s="88"/>
      <c r="BK42" s="86" t="n">
        <f aca="false">AG42+AU42+AZ42+BB42+BD42+BF42+BH42+BE42+BI42+BJ42</f>
        <v>6319.764609375</v>
      </c>
      <c r="BL42" s="86" t="n">
        <f aca="false">AF42+BK42</f>
        <v>17703.2216015625</v>
      </c>
      <c r="BM42" s="86" t="n">
        <f aca="false">AC42+AD42+AE42+BD42+BF42</f>
        <v>8968.784296875</v>
      </c>
      <c r="BN42" s="86" t="n">
        <f aca="false">BL42-BM42</f>
        <v>8734.4373046875</v>
      </c>
      <c r="BO42" s="86" t="n">
        <f aca="false">BL42*12</f>
        <v>212438.65921875</v>
      </c>
    </row>
    <row r="43" customFormat="false" ht="15.75" hidden="false" customHeight="true" outlineLevel="0" collapsed="false">
      <c r="B43" s="78" t="s">
        <v>85</v>
      </c>
      <c r="C43" s="15" t="s">
        <v>163</v>
      </c>
      <c r="D43" s="78" t="s">
        <v>158</v>
      </c>
      <c r="E43" s="78" t="s">
        <v>88</v>
      </c>
      <c r="F43" s="41" t="n">
        <v>61</v>
      </c>
      <c r="G43" s="79" t="n">
        <v>44103</v>
      </c>
      <c r="H43" s="79" t="n">
        <v>45929</v>
      </c>
      <c r="I43" s="78" t="s">
        <v>164</v>
      </c>
      <c r="J43" s="80" t="s">
        <v>159</v>
      </c>
      <c r="K43" s="41" t="s">
        <v>160</v>
      </c>
      <c r="L43" s="81" t="n">
        <v>16.09</v>
      </c>
      <c r="M43" s="81" t="n">
        <v>4.99</v>
      </c>
      <c r="N43" s="82" t="n">
        <v>17697</v>
      </c>
      <c r="O43" s="83" t="n">
        <f aca="false">SUM(N43*M43)</f>
        <v>88308.03</v>
      </c>
      <c r="P43" s="41"/>
      <c r="Q43" s="41" t="n">
        <v>4</v>
      </c>
      <c r="R43" s="41" t="n">
        <v>5</v>
      </c>
      <c r="S43" s="84"/>
      <c r="T43" s="84"/>
      <c r="U43" s="84"/>
      <c r="V43" s="83" t="n">
        <f aca="false">O43/16*P43</f>
        <v>0</v>
      </c>
      <c r="W43" s="83" t="n">
        <f aca="false">O43/16*Q43</f>
        <v>22077.0075</v>
      </c>
      <c r="X43" s="83" t="n">
        <f aca="false">O43/16*R43</f>
        <v>27596.259375</v>
      </c>
      <c r="Y43" s="85"/>
      <c r="Z43" s="85"/>
      <c r="AA43" s="85"/>
      <c r="AB43" s="83" t="n">
        <f aca="false">V43+W43+X43+Y43+Z43+AA43</f>
        <v>49673.266875</v>
      </c>
      <c r="AC43" s="83" t="n">
        <f aca="false">AB43*50%</f>
        <v>24836.6334375</v>
      </c>
      <c r="AD43" s="83" t="n">
        <f aca="false">(AB43+AC43)*25%</f>
        <v>18627.475078125</v>
      </c>
      <c r="AE43" s="83" t="n">
        <f aca="false">(AB43+AC43+AD43)*10%</f>
        <v>9313.7375390625</v>
      </c>
      <c r="AF43" s="83" t="n">
        <f aca="false">AB43+AC43+AD43+AE43</f>
        <v>102451.112929688</v>
      </c>
      <c r="AG43" s="86"/>
      <c r="AH43" s="87"/>
      <c r="AI43" s="87" t="n">
        <f aca="false">N43/16*AH43*40%*0.5</f>
        <v>0</v>
      </c>
      <c r="AJ43" s="87"/>
      <c r="AK43" s="87" t="n">
        <f aca="false">N43/16*AJ43*50%*0.5</f>
        <v>0</v>
      </c>
      <c r="AL43" s="87" t="n">
        <f aca="false">AH43</f>
        <v>0</v>
      </c>
      <c r="AM43" s="87" t="n">
        <f aca="false">AI43+AK43</f>
        <v>0</v>
      </c>
      <c r="AN43" s="87"/>
      <c r="AO43" s="87" t="n">
        <f aca="false">N43/16*AN43*50%*0.5</f>
        <v>0</v>
      </c>
      <c r="AP43" s="96" t="s">
        <v>161</v>
      </c>
      <c r="AQ43" s="87" t="n">
        <f aca="false">N43/16*AP43*40%*0.5</f>
        <v>995.45625</v>
      </c>
      <c r="AR43" s="96" t="n">
        <f aca="false">AN43+AP43</f>
        <v>4.5</v>
      </c>
      <c r="AS43" s="87" t="n">
        <f aca="false">AO43+AQ43</f>
        <v>995.45625</v>
      </c>
      <c r="AT43" s="87" t="n">
        <f aca="false">AL43+AR43</f>
        <v>4.5</v>
      </c>
      <c r="AU43" s="87" t="n">
        <f aca="false">AS43</f>
        <v>995.45625</v>
      </c>
      <c r="AV43" s="88"/>
      <c r="AW43" s="88"/>
      <c r="AX43" s="95"/>
      <c r="AY43" s="88"/>
      <c r="AZ43" s="90" t="n">
        <f aca="false">(N43*AW43)*50%+(N43*AX43)*60%+(N43*AY43)*60%</f>
        <v>0</v>
      </c>
      <c r="BA43" s="91" t="n">
        <v>1</v>
      </c>
      <c r="BB43" s="91" t="n">
        <f aca="false">N43*20%</f>
        <v>3539.4</v>
      </c>
      <c r="BC43" s="88" t="n">
        <f aca="false">P43+Q43+R43</f>
        <v>9</v>
      </c>
      <c r="BD43" s="87" t="n">
        <f aca="false">(AB43+AC43+AD43)*30%</f>
        <v>27941.2126171875</v>
      </c>
      <c r="BE43" s="87"/>
      <c r="BF43" s="87" t="n">
        <v>17697</v>
      </c>
      <c r="BG43" s="87" t="n">
        <f aca="false">P43+Q43+R43</f>
        <v>9</v>
      </c>
      <c r="BH43" s="92" t="n">
        <f aca="false">(AB43+AC43+AD43)*30%</f>
        <v>27941.2126171875</v>
      </c>
      <c r="BI43" s="88"/>
      <c r="BJ43" s="88"/>
      <c r="BK43" s="86" t="n">
        <f aca="false">AG43+AU43+AZ43+BB43+BD43+BF43+BH43+BE43+BI43+BJ43</f>
        <v>78114.281484375</v>
      </c>
      <c r="BL43" s="86" t="n">
        <f aca="false">AF43+BK43</f>
        <v>180565.394414063</v>
      </c>
      <c r="BM43" s="86" t="n">
        <f aca="false">AC43+AD43+AE43+BD43+BF43</f>
        <v>98416.058671875</v>
      </c>
      <c r="BN43" s="86" t="n">
        <f aca="false">BL43-BM43</f>
        <v>82149.3357421875</v>
      </c>
      <c r="BO43" s="86" t="n">
        <f aca="false">BL43*12</f>
        <v>2166784.73296875</v>
      </c>
    </row>
    <row r="44" customFormat="false" ht="15.75" hidden="false" customHeight="true" outlineLevel="0" collapsed="false">
      <c r="B44" s="78" t="s">
        <v>85</v>
      </c>
      <c r="C44" s="15"/>
      <c r="D44" s="78" t="s">
        <v>165</v>
      </c>
      <c r="E44" s="78" t="s">
        <v>88</v>
      </c>
      <c r="F44" s="41"/>
      <c r="G44" s="79"/>
      <c r="H44" s="79"/>
      <c r="I44" s="78"/>
      <c r="J44" s="80" t="s">
        <v>108</v>
      </c>
      <c r="K44" s="41" t="s">
        <v>109</v>
      </c>
      <c r="L44" s="81" t="n">
        <v>14</v>
      </c>
      <c r="M44" s="81" t="n">
        <v>4.49</v>
      </c>
      <c r="N44" s="82" t="n">
        <v>17697</v>
      </c>
      <c r="O44" s="83" t="n">
        <f aca="false">SUM(N44*M44)</f>
        <v>79459.53</v>
      </c>
      <c r="P44" s="41"/>
      <c r="Q44" s="41"/>
      <c r="R44" s="41"/>
      <c r="S44" s="84"/>
      <c r="T44" s="84"/>
      <c r="U44" s="84"/>
      <c r="V44" s="83" t="n">
        <f aca="false">O44/16*P44</f>
        <v>0</v>
      </c>
      <c r="W44" s="83"/>
      <c r="X44" s="83"/>
      <c r="Y44" s="85"/>
      <c r="Z44" s="85"/>
      <c r="AA44" s="85"/>
      <c r="AB44" s="83"/>
      <c r="AC44" s="83"/>
      <c r="AD44" s="83"/>
      <c r="AE44" s="83"/>
      <c r="AF44" s="83"/>
      <c r="AG44" s="86"/>
      <c r="AH44" s="87"/>
      <c r="AI44" s="87" t="n">
        <f aca="false">N44/16*AH44*40%*0.5</f>
        <v>0</v>
      </c>
      <c r="AJ44" s="87"/>
      <c r="AK44" s="87" t="n">
        <f aca="false">N44/16*AJ44*50%*0.5</f>
        <v>0</v>
      </c>
      <c r="AL44" s="87"/>
      <c r="AM44" s="87" t="n">
        <f aca="false">AI44+AK44</f>
        <v>0</v>
      </c>
      <c r="AN44" s="87"/>
      <c r="AO44" s="87" t="n">
        <f aca="false">N44/16*AN44*50%*0.5</f>
        <v>0</v>
      </c>
      <c r="AP44" s="96"/>
      <c r="AQ44" s="87"/>
      <c r="AR44" s="96"/>
      <c r="AS44" s="87"/>
      <c r="AT44" s="87"/>
      <c r="AU44" s="87"/>
      <c r="AV44" s="88" t="n">
        <v>7</v>
      </c>
      <c r="AW44" s="88"/>
      <c r="AX44" s="95" t="n">
        <v>0.5</v>
      </c>
      <c r="AY44" s="88"/>
      <c r="AZ44" s="90" t="n">
        <f aca="false">(N44*AW44)*50%+(N44*AX44)*60%+(N44*AY44)*60%</f>
        <v>5309.1</v>
      </c>
      <c r="BA44" s="91"/>
      <c r="BB44" s="91"/>
      <c r="BC44" s="88"/>
      <c r="BD44" s="87"/>
      <c r="BE44" s="87"/>
      <c r="BF44" s="87"/>
      <c r="BG44" s="87"/>
      <c r="BH44" s="92"/>
      <c r="BI44" s="88"/>
      <c r="BJ44" s="88"/>
      <c r="BK44" s="86" t="n">
        <f aca="false">AG44+AU44+AZ44+BB44+BD44+BF44+BH44+BE44+BI44+BJ44</f>
        <v>5309.1</v>
      </c>
      <c r="BL44" s="86" t="n">
        <f aca="false">AF44+BK44</f>
        <v>5309.1</v>
      </c>
      <c r="BM44" s="86" t="n">
        <f aca="false">AC44+AD44+AE44+BD44+BF44</f>
        <v>0</v>
      </c>
      <c r="BN44" s="86" t="n">
        <f aca="false">BL44-BM44</f>
        <v>5309.1</v>
      </c>
      <c r="BO44" s="86" t="n">
        <f aca="false">BL44*12</f>
        <v>63709.2</v>
      </c>
    </row>
    <row r="45" customFormat="false" ht="15.75" hidden="false" customHeight="true" outlineLevel="0" collapsed="false">
      <c r="B45" s="78" t="s">
        <v>85</v>
      </c>
      <c r="C45" s="41" t="s">
        <v>166</v>
      </c>
      <c r="D45" s="78" t="s">
        <v>167</v>
      </c>
      <c r="E45" s="78" t="s">
        <v>130</v>
      </c>
      <c r="F45" s="41"/>
      <c r="G45" s="78"/>
      <c r="H45" s="78"/>
      <c r="I45" s="78" t="s">
        <v>166</v>
      </c>
      <c r="J45" s="80" t="s">
        <v>108</v>
      </c>
      <c r="K45" s="41" t="s">
        <v>168</v>
      </c>
      <c r="L45" s="81" t="n">
        <v>15.06</v>
      </c>
      <c r="M45" s="93" t="n">
        <v>3.61</v>
      </c>
      <c r="N45" s="82" t="n">
        <v>17697</v>
      </c>
      <c r="O45" s="83" t="n">
        <f aca="false">SUM(N45*M45)</f>
        <v>63886.17</v>
      </c>
      <c r="P45" s="41"/>
      <c r="Q45" s="41" t="n">
        <v>2</v>
      </c>
      <c r="R45" s="41"/>
      <c r="S45" s="84"/>
      <c r="T45" s="94"/>
      <c r="U45" s="84"/>
      <c r="V45" s="83" t="n">
        <f aca="false">O45/16*P45</f>
        <v>0</v>
      </c>
      <c r="W45" s="83" t="n">
        <f aca="false">O45/16*Q45</f>
        <v>7985.77125</v>
      </c>
      <c r="X45" s="83" t="n">
        <f aca="false">O45/16*R45</f>
        <v>0</v>
      </c>
      <c r="Y45" s="85"/>
      <c r="Z45" s="85"/>
      <c r="AA45" s="85"/>
      <c r="AB45" s="83" t="n">
        <f aca="false">V45+W45+X45+Y45+Z45+AA45</f>
        <v>7985.77125</v>
      </c>
      <c r="AC45" s="83" t="n">
        <f aca="false">AB45*50%</f>
        <v>3992.885625</v>
      </c>
      <c r="AD45" s="83" t="n">
        <f aca="false">(AB45+AC45)*25%</f>
        <v>2994.66421875</v>
      </c>
      <c r="AE45" s="83" t="n">
        <f aca="false">(AB45+AC45+AD45)*10%</f>
        <v>1497.332109375</v>
      </c>
      <c r="AF45" s="83" t="n">
        <f aca="false">AB45+AC45+AD45+AE45</f>
        <v>16470.653203125</v>
      </c>
      <c r="AG45" s="86"/>
      <c r="AH45" s="87"/>
      <c r="AI45" s="87" t="n">
        <f aca="false">N45/16*AH45*40%*0.5</f>
        <v>0</v>
      </c>
      <c r="AJ45" s="87"/>
      <c r="AK45" s="87" t="n">
        <f aca="false">N45/16*AJ45*50%*0.5</f>
        <v>0</v>
      </c>
      <c r="AL45" s="87" t="n">
        <f aca="false">AH45</f>
        <v>0</v>
      </c>
      <c r="AM45" s="87" t="n">
        <f aca="false">AI45+AK45</f>
        <v>0</v>
      </c>
      <c r="AN45" s="87"/>
      <c r="AO45" s="87" t="n">
        <f aca="false">N45/16*AN45*50%*0.5</f>
        <v>0</v>
      </c>
      <c r="AP45" s="87"/>
      <c r="AQ45" s="87" t="n">
        <f aca="false">N45/16*AP45*40%*0.5</f>
        <v>0</v>
      </c>
      <c r="AR45" s="96" t="n">
        <f aca="false">AN45+AP45</f>
        <v>0</v>
      </c>
      <c r="AS45" s="87" t="n">
        <f aca="false">AO45+AQ45</f>
        <v>0</v>
      </c>
      <c r="AT45" s="87" t="n">
        <f aca="false">AL45+AR45</f>
        <v>0</v>
      </c>
      <c r="AU45" s="87" t="n">
        <f aca="false">AS45</f>
        <v>0</v>
      </c>
      <c r="AV45" s="88"/>
      <c r="AW45" s="88"/>
      <c r="AX45" s="88"/>
      <c r="AY45" s="88"/>
      <c r="AZ45" s="87"/>
      <c r="BA45" s="91"/>
      <c r="BB45" s="91"/>
      <c r="BC45" s="88" t="n">
        <f aca="false">P45+Q45+R45</f>
        <v>2</v>
      </c>
      <c r="BD45" s="87" t="n">
        <f aca="false">(AB45+AC45+AD45)*30%</f>
        <v>4491.996328125</v>
      </c>
      <c r="BE45" s="87"/>
      <c r="BF45" s="87"/>
      <c r="BG45" s="87"/>
      <c r="BH45" s="92"/>
      <c r="BI45" s="88"/>
      <c r="BJ45" s="88"/>
      <c r="BK45" s="86" t="n">
        <f aca="false">AG45+AU45+AZ45+BB45+BD45+BF45+BH45+BE45+BI45+BJ45</f>
        <v>4491.996328125</v>
      </c>
      <c r="BL45" s="86" t="n">
        <f aca="false">AF45+BK45</f>
        <v>20962.64953125</v>
      </c>
      <c r="BM45" s="86" t="n">
        <f aca="false">AC45+AD45+AE45+BD45+BF45</f>
        <v>12976.87828125</v>
      </c>
      <c r="BN45" s="86" t="n">
        <f aca="false">BL45-BM45</f>
        <v>7985.77125</v>
      </c>
      <c r="BO45" s="86" t="n">
        <f aca="false">BL45*12</f>
        <v>251551.794375</v>
      </c>
    </row>
    <row r="46" customFormat="false" ht="15.75" hidden="false" customHeight="true" outlineLevel="0" collapsed="false">
      <c r="B46" s="102" t="s">
        <v>169</v>
      </c>
      <c r="C46" s="41"/>
      <c r="D46" s="78"/>
      <c r="E46" s="41"/>
      <c r="F46" s="41"/>
      <c r="G46" s="41"/>
      <c r="H46" s="41"/>
      <c r="I46" s="41"/>
      <c r="J46" s="103"/>
      <c r="K46" s="41"/>
      <c r="L46" s="104"/>
      <c r="M46" s="105"/>
      <c r="N46" s="106"/>
      <c r="O46" s="107" t="n">
        <f aca="false">SUM(O16:O45)</f>
        <v>2622872.37</v>
      </c>
      <c r="P46" s="107" t="n">
        <f aca="false">SUM(P16:P45)</f>
        <v>97</v>
      </c>
      <c r="Q46" s="107" t="n">
        <f aca="false">SUM(Q16:Q45)</f>
        <v>121</v>
      </c>
      <c r="R46" s="107" t="n">
        <f aca="false">SUM(R16:R45)</f>
        <v>61</v>
      </c>
      <c r="S46" s="107" t="n">
        <f aca="false">SUM(S16:S45)</f>
        <v>0</v>
      </c>
      <c r="T46" s="107" t="n">
        <f aca="false">SUM(T16:T45)</f>
        <v>0</v>
      </c>
      <c r="U46" s="107" t="n">
        <f aca="false">SUM(U16:U45)</f>
        <v>0</v>
      </c>
      <c r="V46" s="107" t="n">
        <f aca="false">SUM(V16:V45)</f>
        <v>540731.835</v>
      </c>
      <c r="W46" s="107" t="n">
        <f aca="false">SUM(W16:W45)</f>
        <v>677197.82625</v>
      </c>
      <c r="X46" s="107" t="n">
        <f aca="false">SUM(X16:X45)</f>
        <v>340744.674375</v>
      </c>
      <c r="Y46" s="107" t="n">
        <f aca="false">SUM(Y16:Y45)</f>
        <v>0</v>
      </c>
      <c r="Z46" s="107" t="n">
        <f aca="false">SUM(Z16:Z45)</f>
        <v>0</v>
      </c>
      <c r="AA46" s="107" t="n">
        <f aca="false">SUM(AA16:AA45)</f>
        <v>0</v>
      </c>
      <c r="AB46" s="107" t="n">
        <f aca="false">SUM(AB16:AB45)</f>
        <v>1558674.335625</v>
      </c>
      <c r="AC46" s="107" t="n">
        <f aca="false">SUM(AC16:AC45)</f>
        <v>779337.1678125</v>
      </c>
      <c r="AD46" s="107" t="n">
        <f aca="false">SUM(AD16:AD45)</f>
        <v>584502.875859375</v>
      </c>
      <c r="AE46" s="107" t="n">
        <f aca="false">SUM(AE16:AE45)</f>
        <v>267740.401640625</v>
      </c>
      <c r="AF46" s="107" t="n">
        <f aca="false">SUM(AF16:AF45)</f>
        <v>3190254.7809375</v>
      </c>
      <c r="AG46" s="107" t="n">
        <f aca="false">SUM(AG16:AG45)</f>
        <v>0</v>
      </c>
      <c r="AH46" s="107" t="n">
        <f aca="false">SUM(AH16:AH45)</f>
        <v>16.5</v>
      </c>
      <c r="AI46" s="107" t="n">
        <f aca="false">SUM(AI16:AI45)</f>
        <v>9401.53125</v>
      </c>
      <c r="AJ46" s="107" t="n">
        <f aca="false">SUM(AJ16:AJ45)</f>
        <v>0</v>
      </c>
      <c r="AK46" s="107" t="n">
        <f aca="false">SUM(AK16:AK45)</f>
        <v>0</v>
      </c>
      <c r="AL46" s="107" t="n">
        <f aca="false">SUM(AL16:AL45)</f>
        <v>16.6777777777778</v>
      </c>
      <c r="AM46" s="107" t="n">
        <f aca="false">SUM(AM16:AM45)</f>
        <v>9401.53125</v>
      </c>
      <c r="AN46" s="107" t="n">
        <f aca="false">SUM(AN16:AN45)</f>
        <v>12.5</v>
      </c>
      <c r="AO46" s="107" t="n">
        <f aca="false">SUM(AO16:AO45)</f>
        <v>5530.3125</v>
      </c>
      <c r="AP46" s="107" t="n">
        <f aca="false">SUM(AP16:AP45)</f>
        <v>8.5</v>
      </c>
      <c r="AQ46" s="107" t="n">
        <f aca="false">SUM(AQ16:AQ45)</f>
        <v>7631.83125</v>
      </c>
      <c r="AR46" s="107" t="n">
        <f aca="false">SUM(AR16:AR45)</f>
        <v>54.5</v>
      </c>
      <c r="AS46" s="107" t="n">
        <f aca="false">SUM(AS16:AS45)</f>
        <v>13162.14375</v>
      </c>
      <c r="AT46" s="107" t="n">
        <f aca="false">SUM(AT16:AT45)</f>
        <v>97.1777777777778</v>
      </c>
      <c r="AU46" s="107" t="n">
        <f aca="false">SUM(AU16:AU45)</f>
        <v>13162.14375</v>
      </c>
      <c r="AV46" s="107" t="n">
        <f aca="false">SUM(AV16:AV45)</f>
        <v>62</v>
      </c>
      <c r="AW46" s="107" t="n">
        <f aca="false">SUM(AW16:AW45)</f>
        <v>2</v>
      </c>
      <c r="AX46" s="107" t="n">
        <f aca="false">SUM(AX16:AX45)</f>
        <v>2.5</v>
      </c>
      <c r="AY46" s="107" t="n">
        <f aca="false">SUM(AY16:AY45)</f>
        <v>1</v>
      </c>
      <c r="AZ46" s="107" t="n">
        <f aca="false">SUM(AZ16:AZ45)</f>
        <v>54860.7</v>
      </c>
      <c r="BA46" s="107" t="n">
        <f aca="false">SUM(BA16:BA45)</f>
        <v>3</v>
      </c>
      <c r="BB46" s="107" t="n">
        <f aca="false">SUM(BB16:BB45)</f>
        <v>10618.2</v>
      </c>
      <c r="BC46" s="107" t="n">
        <f aca="false">SUM(BC16:BC45)</f>
        <v>279</v>
      </c>
      <c r="BD46" s="107" t="n">
        <f aca="false">SUM(BD16:BD45)</f>
        <v>876754.313789063</v>
      </c>
      <c r="BE46" s="107" t="n">
        <f aca="false">SUM(BE16:BE45)</f>
        <v>17697</v>
      </c>
      <c r="BF46" s="107" t="n">
        <f aca="false">SUM(BF16:BF45)</f>
        <v>35394</v>
      </c>
      <c r="BG46" s="107" t="n">
        <f aca="false">SUM(BG16:BG45)</f>
        <v>223</v>
      </c>
      <c r="BH46" s="107" t="n">
        <f aca="false">SUM(BH16:BH45)</f>
        <v>906213.5971875</v>
      </c>
      <c r="BI46" s="107" t="n">
        <f aca="false">SUM(BI16:BI45)</f>
        <v>29170</v>
      </c>
      <c r="BJ46" s="107" t="n">
        <f aca="false">SUM(BJ16:BJ45)</f>
        <v>17697</v>
      </c>
      <c r="BK46" s="107" t="n">
        <f aca="false">SUM(BK16:BK45)</f>
        <v>1961566.95472656</v>
      </c>
      <c r="BL46" s="107" t="n">
        <f aca="false">SUM(BL16:BL45)</f>
        <v>5151821.73566406</v>
      </c>
      <c r="BM46" s="107" t="n">
        <f aca="false">SUM(BM16:BM45)</f>
        <v>2543728.75910156</v>
      </c>
      <c r="BN46" s="107" t="n">
        <f aca="false">SUM(BN16:BN45)</f>
        <v>2608092.9765625</v>
      </c>
      <c r="BO46" s="107" t="n">
        <f aca="false">SUM(BO16:BO45)</f>
        <v>61821860.8279688</v>
      </c>
    </row>
    <row r="47" customFormat="false" ht="15.75" hidden="false" customHeight="true" outlineLevel="0" collapsed="false">
      <c r="B47" s="102" t="s">
        <v>170</v>
      </c>
      <c r="C47" s="41"/>
      <c r="D47" s="98"/>
      <c r="E47" s="41"/>
      <c r="F47" s="41"/>
      <c r="G47" s="41"/>
      <c r="H47" s="41"/>
      <c r="I47" s="41"/>
      <c r="J47" s="103"/>
      <c r="K47" s="41"/>
      <c r="L47" s="104"/>
      <c r="M47" s="105"/>
      <c r="N47" s="106"/>
      <c r="O47" s="107" t="n">
        <f aca="false">SUM(O48:O51)</f>
        <v>333411.48</v>
      </c>
      <c r="P47" s="107" t="n">
        <f aca="false">SUM(P48:P51)</f>
        <v>0</v>
      </c>
      <c r="Q47" s="107" t="n">
        <f aca="false">SUM(Q48:Q51)</f>
        <v>0</v>
      </c>
      <c r="R47" s="107" t="n">
        <f aca="false">SUM(R48:R51)</f>
        <v>4</v>
      </c>
      <c r="S47" s="107" t="n">
        <f aca="false">SUM(S48:S51)</f>
        <v>0</v>
      </c>
      <c r="T47" s="107" t="n">
        <f aca="false">SUM(T48:T51)</f>
        <v>0</v>
      </c>
      <c r="U47" s="107" t="n">
        <f aca="false">SUM(U48:U51)</f>
        <v>0</v>
      </c>
      <c r="V47" s="107" t="n">
        <f aca="false">SUM(V48:V51)</f>
        <v>0</v>
      </c>
      <c r="W47" s="107" t="n">
        <f aca="false">SUM(W48:W51)</f>
        <v>0</v>
      </c>
      <c r="X47" s="107" t="n">
        <f aca="false">SUM(X48:X51)</f>
        <v>20838.2175</v>
      </c>
      <c r="Y47" s="107" t="n">
        <f aca="false">SUM(Y48:Y51)</f>
        <v>0</v>
      </c>
      <c r="Z47" s="107" t="n">
        <f aca="false">SUM(Z48:Z51)</f>
        <v>0</v>
      </c>
      <c r="AA47" s="107" t="n">
        <f aca="false">SUM(AA48:AA51)</f>
        <v>0</v>
      </c>
      <c r="AB47" s="107" t="n">
        <f aca="false">SUM(AB48:AB51)</f>
        <v>20838.2175</v>
      </c>
      <c r="AC47" s="107" t="n">
        <f aca="false">SUM(AC48:AC51)</f>
        <v>10419.10875</v>
      </c>
      <c r="AD47" s="107" t="n">
        <f aca="false">SUM(AD48:AD51)</f>
        <v>7814.3315625</v>
      </c>
      <c r="AE47" s="107" t="n">
        <f aca="false">SUM(AE48:AE51)</f>
        <v>3907.16578125</v>
      </c>
      <c r="AF47" s="107" t="n">
        <f aca="false">SUM(AF48:AF51)</f>
        <v>42978.82359375</v>
      </c>
      <c r="AG47" s="107" t="n">
        <f aca="false">SUM(AG48:AG51)</f>
        <v>0</v>
      </c>
      <c r="AH47" s="107" t="n">
        <f aca="false">SUM(AH48:AH51)</f>
        <v>0</v>
      </c>
      <c r="AI47" s="107" t="n">
        <f aca="false">SUM(AI48:AI51)</f>
        <v>0</v>
      </c>
      <c r="AJ47" s="107" t="n">
        <f aca="false">SUM(AJ48:AJ51)</f>
        <v>0</v>
      </c>
      <c r="AK47" s="107" t="n">
        <f aca="false">SUM(AK48:AK51)</f>
        <v>0</v>
      </c>
      <c r="AL47" s="107" t="n">
        <f aca="false">SUM(AL48:AL51)</f>
        <v>0</v>
      </c>
      <c r="AM47" s="107" t="n">
        <f aca="false">SUM(AM48:AM51)</f>
        <v>0</v>
      </c>
      <c r="AN47" s="107" t="n">
        <f aca="false">SUM(AN48:AN51)</f>
        <v>0</v>
      </c>
      <c r="AO47" s="107" t="n">
        <f aca="false">SUM(AO48:AO51)</f>
        <v>0</v>
      </c>
      <c r="AP47" s="107" t="n">
        <f aca="false">SUM(AP48:AP51)</f>
        <v>0</v>
      </c>
      <c r="AQ47" s="107" t="n">
        <f aca="false">SUM(AQ48:AQ51)</f>
        <v>221.2125</v>
      </c>
      <c r="AR47" s="107" t="n">
        <f aca="false">SUM(AR48:AR51)</f>
        <v>1</v>
      </c>
      <c r="AS47" s="107" t="n">
        <f aca="false">SUM(AS48:AS51)</f>
        <v>221.2125</v>
      </c>
      <c r="AT47" s="107" t="n">
        <f aca="false">SUM(AT48:AT51)</f>
        <v>1</v>
      </c>
      <c r="AU47" s="107" t="n">
        <f aca="false">SUM(AU48:AU51)</f>
        <v>221.2125</v>
      </c>
      <c r="AV47" s="107" t="n">
        <f aca="false">SUM(AV48:AV51)</f>
        <v>5</v>
      </c>
      <c r="AW47" s="107" t="n">
        <f aca="false">SUM(AW48:AW51)</f>
        <v>0</v>
      </c>
      <c r="AX47" s="107" t="n">
        <f aca="false">SUM(AX48:AX51)</f>
        <v>0.5</v>
      </c>
      <c r="AY47" s="107" t="n">
        <f aca="false">SUM(AY48:AY51)</f>
        <v>0</v>
      </c>
      <c r="AZ47" s="107" t="n">
        <f aca="false">SUM(AZ48:AZ51)</f>
        <v>5309.1</v>
      </c>
      <c r="BA47" s="107" t="n">
        <f aca="false">SUM(BA48:BA51)</f>
        <v>0</v>
      </c>
      <c r="BB47" s="107" t="n">
        <f aca="false">SUM(BB48:BB51)</f>
        <v>0</v>
      </c>
      <c r="BC47" s="107" t="n">
        <f aca="false">SUM(BC48:BC51)</f>
        <v>4</v>
      </c>
      <c r="BD47" s="107" t="n">
        <f aca="false">SUM(BD48:BD51)</f>
        <v>11721.49734375</v>
      </c>
      <c r="BE47" s="107" t="n">
        <f aca="false">SUM(BE48:BE51)</f>
        <v>0</v>
      </c>
      <c r="BF47" s="107" t="n">
        <f aca="false">SUM(BF48:BF51)</f>
        <v>0</v>
      </c>
      <c r="BG47" s="107" t="n">
        <f aca="false">SUM(BG48:BG51)</f>
        <v>2</v>
      </c>
      <c r="BH47" s="107" t="n">
        <f aca="false">SUM(BH48:BH51)</f>
        <v>8826.37875</v>
      </c>
      <c r="BI47" s="107" t="n">
        <f aca="false">SUM(BI48:BI51)</f>
        <v>0</v>
      </c>
      <c r="BJ47" s="107" t="n">
        <f aca="false">SUM(BJ48:BJ51)</f>
        <v>0</v>
      </c>
      <c r="BK47" s="107" t="n">
        <f aca="false">SUM(BK48:BK51)</f>
        <v>26078.18859375</v>
      </c>
      <c r="BL47" s="107" t="n">
        <f aca="false">SUM(BL48:BL51)</f>
        <v>69057.0121875</v>
      </c>
      <c r="BM47" s="107" t="n">
        <f aca="false">SUM(BM48:BM51)</f>
        <v>33862.1034375</v>
      </c>
      <c r="BN47" s="107" t="n">
        <f aca="false">SUM(BN48:BN51)</f>
        <v>35194.90875</v>
      </c>
      <c r="BO47" s="107" t="n">
        <f aca="false">SUM(BO48:BO51)</f>
        <v>828684.14625</v>
      </c>
    </row>
    <row r="48" customFormat="false" ht="15.75" hidden="false" customHeight="true" outlineLevel="0" collapsed="false">
      <c r="B48" s="78" t="s">
        <v>85</v>
      </c>
      <c r="C48" s="41" t="s">
        <v>119</v>
      </c>
      <c r="D48" s="98" t="s">
        <v>120</v>
      </c>
      <c r="E48" s="78" t="s">
        <v>88</v>
      </c>
      <c r="F48" s="41"/>
      <c r="G48" s="78"/>
      <c r="H48" s="78"/>
      <c r="I48" s="78"/>
      <c r="J48" s="80" t="s">
        <v>108</v>
      </c>
      <c r="K48" s="41" t="s">
        <v>109</v>
      </c>
      <c r="L48" s="81" t="n">
        <v>0</v>
      </c>
      <c r="M48" s="93" t="n">
        <v>4.1</v>
      </c>
      <c r="N48" s="82" t="n">
        <v>17697</v>
      </c>
      <c r="O48" s="83" t="n">
        <f aca="false">SUM(N48*M48)</f>
        <v>72557.7</v>
      </c>
      <c r="P48" s="41"/>
      <c r="Q48" s="41"/>
      <c r="R48" s="41" t="n">
        <v>1</v>
      </c>
      <c r="S48" s="84"/>
      <c r="T48" s="94"/>
      <c r="U48" s="84"/>
      <c r="V48" s="83" t="n">
        <f aca="false">O48/16*P48</f>
        <v>0</v>
      </c>
      <c r="W48" s="83" t="n">
        <f aca="false">O48/16*Q48</f>
        <v>0</v>
      </c>
      <c r="X48" s="83" t="n">
        <f aca="false">O48/16*R48</f>
        <v>4534.85625</v>
      </c>
      <c r="Y48" s="85"/>
      <c r="Z48" s="85"/>
      <c r="AA48" s="85"/>
      <c r="AB48" s="83" t="n">
        <f aca="false">V48+W48+X48+Y48+Z48+AA48</f>
        <v>4534.85625</v>
      </c>
      <c r="AC48" s="83" t="n">
        <f aca="false">AB48*50%</f>
        <v>2267.428125</v>
      </c>
      <c r="AD48" s="83" t="n">
        <f aca="false">(AB48+AC48)*25%</f>
        <v>1700.57109375</v>
      </c>
      <c r="AE48" s="83" t="n">
        <f aca="false">(AB48+AC48+AD48)*10%</f>
        <v>850.285546875</v>
      </c>
      <c r="AF48" s="83" t="n">
        <f aca="false">AB48+AC48+AD48+AE48</f>
        <v>9353.141015625</v>
      </c>
      <c r="AG48" s="86"/>
      <c r="AH48" s="87"/>
      <c r="AI48" s="87" t="n">
        <f aca="false">N48/16*AH48*40%</f>
        <v>0</v>
      </c>
      <c r="AJ48" s="87"/>
      <c r="AK48" s="87" t="n">
        <f aca="false">N48/16*AJ48*50%</f>
        <v>0</v>
      </c>
      <c r="AL48" s="87" t="n">
        <f aca="false">AH48</f>
        <v>0</v>
      </c>
      <c r="AM48" s="87" t="n">
        <f aca="false">AI48+AK48</f>
        <v>0</v>
      </c>
      <c r="AN48" s="87"/>
      <c r="AO48" s="87" t="n">
        <f aca="false">N48/16*AN48*50%</f>
        <v>0</v>
      </c>
      <c r="AP48" s="96" t="s">
        <v>162</v>
      </c>
      <c r="AQ48" s="87" t="n">
        <f aca="false">N48/16*AP48*40%*0.5</f>
        <v>110.60625</v>
      </c>
      <c r="AR48" s="96" t="n">
        <f aca="false">AN48+AP48</f>
        <v>0.5</v>
      </c>
      <c r="AS48" s="87" t="n">
        <f aca="false">AO48+AQ48</f>
        <v>110.60625</v>
      </c>
      <c r="AT48" s="87" t="n">
        <f aca="false">AL48+AR48</f>
        <v>0.5</v>
      </c>
      <c r="AU48" s="87" t="n">
        <f aca="false">AS48</f>
        <v>110.60625</v>
      </c>
      <c r="AV48" s="88" t="n">
        <v>5</v>
      </c>
      <c r="AW48" s="88"/>
      <c r="AX48" s="88" t="n">
        <v>0.5</v>
      </c>
      <c r="AY48" s="88"/>
      <c r="AZ48" s="90" t="n">
        <f aca="false">(N48*AW48)*50%+(N48*AX48)*60%+(N48*AY48)*60%</f>
        <v>5309.1</v>
      </c>
      <c r="BA48" s="91"/>
      <c r="BB48" s="91"/>
      <c r="BC48" s="88" t="n">
        <f aca="false">P48+Q48+R48</f>
        <v>1</v>
      </c>
      <c r="BD48" s="87" t="n">
        <f aca="false">(AB48+AC48+AD48)*30%</f>
        <v>2550.856640625</v>
      </c>
      <c r="BE48" s="87"/>
      <c r="BF48" s="87"/>
      <c r="BG48" s="87"/>
      <c r="BH48" s="92"/>
      <c r="BI48" s="88"/>
      <c r="BJ48" s="88"/>
      <c r="BK48" s="86" t="n">
        <f aca="false">AG48+AU48+AZ48+BB48+BD48+BF48+BH48+BE48+BI48+BJ48</f>
        <v>7970.562890625</v>
      </c>
      <c r="BL48" s="86" t="n">
        <f aca="false">AF48+BK48</f>
        <v>17323.70390625</v>
      </c>
      <c r="BM48" s="86" t="n">
        <f aca="false">AC48+AD48+AE48+BD48+BF48</f>
        <v>7369.14140625</v>
      </c>
      <c r="BN48" s="86" t="n">
        <f aca="false">BL48-BM48</f>
        <v>9954.5625</v>
      </c>
      <c r="BO48" s="86" t="n">
        <f aca="false">BL48*12</f>
        <v>207884.446875</v>
      </c>
    </row>
    <row r="49" customFormat="false" ht="15.75" hidden="false" customHeight="true" outlineLevel="0" collapsed="false">
      <c r="B49" s="78" t="s">
        <v>85</v>
      </c>
      <c r="C49" s="41" t="s">
        <v>122</v>
      </c>
      <c r="D49" s="98" t="s">
        <v>120</v>
      </c>
      <c r="E49" s="78" t="s">
        <v>88</v>
      </c>
      <c r="F49" s="41"/>
      <c r="G49" s="79"/>
      <c r="H49" s="78"/>
      <c r="I49" s="78" t="s">
        <v>123</v>
      </c>
      <c r="J49" s="80"/>
      <c r="K49" s="41" t="s">
        <v>109</v>
      </c>
      <c r="L49" s="81" t="n">
        <v>0</v>
      </c>
      <c r="M49" s="93" t="n">
        <v>4.1</v>
      </c>
      <c r="N49" s="82" t="n">
        <v>17697</v>
      </c>
      <c r="O49" s="83" t="n">
        <f aca="false">SUM(N49*M49)</f>
        <v>72557.7</v>
      </c>
      <c r="P49" s="41"/>
      <c r="Q49" s="41"/>
      <c r="R49" s="41" t="n">
        <v>1</v>
      </c>
      <c r="S49" s="84"/>
      <c r="T49" s="84"/>
      <c r="U49" s="94"/>
      <c r="V49" s="83" t="n">
        <f aca="false">O49/16*P49</f>
        <v>0</v>
      </c>
      <c r="W49" s="83" t="n">
        <f aca="false">O49/16*Q49</f>
        <v>0</v>
      </c>
      <c r="X49" s="83" t="n">
        <f aca="false">O49/16*R49</f>
        <v>4534.85625</v>
      </c>
      <c r="Y49" s="85"/>
      <c r="Z49" s="85"/>
      <c r="AA49" s="85"/>
      <c r="AB49" s="83" t="n">
        <f aca="false">V49+W49+X49+Y49+Z49+AA49</f>
        <v>4534.85625</v>
      </c>
      <c r="AC49" s="83" t="n">
        <f aca="false">AB49*50%</f>
        <v>2267.428125</v>
      </c>
      <c r="AD49" s="83" t="n">
        <f aca="false">(AB49+AC49)*25%</f>
        <v>1700.57109375</v>
      </c>
      <c r="AE49" s="83" t="n">
        <f aca="false">(AB49+AC49+AD49)*10%</f>
        <v>850.285546875</v>
      </c>
      <c r="AF49" s="83" t="n">
        <f aca="false">AB49+AC49+AD49+AE49</f>
        <v>9353.141015625</v>
      </c>
      <c r="AG49" s="86"/>
      <c r="AH49" s="87"/>
      <c r="AI49" s="87" t="n">
        <f aca="false">N49/16*AH49*40%</f>
        <v>0</v>
      </c>
      <c r="AJ49" s="87"/>
      <c r="AK49" s="87" t="n">
        <f aca="false">N49/16*AJ49*50%</f>
        <v>0</v>
      </c>
      <c r="AL49" s="87" t="n">
        <f aca="false">AH49</f>
        <v>0</v>
      </c>
      <c r="AM49" s="87" t="n">
        <f aca="false">AI49+AK49</f>
        <v>0</v>
      </c>
      <c r="AN49" s="87"/>
      <c r="AO49" s="87" t="n">
        <f aca="false">N49/16*AN49*50%</f>
        <v>0</v>
      </c>
      <c r="AP49" s="96" t="s">
        <v>162</v>
      </c>
      <c r="AQ49" s="87" t="n">
        <f aca="false">N49/16*AP49*40%*0.5</f>
        <v>110.60625</v>
      </c>
      <c r="AR49" s="96" t="n">
        <f aca="false">AN49+AP49</f>
        <v>0.5</v>
      </c>
      <c r="AS49" s="87" t="n">
        <f aca="false">AO49+AQ49</f>
        <v>110.60625</v>
      </c>
      <c r="AT49" s="87" t="n">
        <f aca="false">AL49+AR49</f>
        <v>0.5</v>
      </c>
      <c r="AU49" s="87" t="n">
        <f aca="false">AS49</f>
        <v>110.60625</v>
      </c>
      <c r="AV49" s="88"/>
      <c r="AW49" s="88"/>
      <c r="AX49" s="88"/>
      <c r="AY49" s="88"/>
      <c r="AZ49" s="90" t="n">
        <f aca="false">(N49*AW49)*50%+(N49*AX49)*60%+(N49*AY49)*60%</f>
        <v>0</v>
      </c>
      <c r="BA49" s="91"/>
      <c r="BB49" s="91"/>
      <c r="BC49" s="88" t="n">
        <f aca="false">P49+Q49+R49</f>
        <v>1</v>
      </c>
      <c r="BD49" s="87" t="n">
        <f aca="false">(AB49+AC49+AD49)*30%</f>
        <v>2550.856640625</v>
      </c>
      <c r="BE49" s="87"/>
      <c r="BF49" s="87"/>
      <c r="BG49" s="87"/>
      <c r="BH49" s="92"/>
      <c r="BI49" s="87"/>
      <c r="BJ49" s="87"/>
      <c r="BK49" s="86" t="n">
        <f aca="false">AG49+AU49+AZ49+BB49+BD49+BF49+BH49+BE49+BI49+BJ49</f>
        <v>2661.462890625</v>
      </c>
      <c r="BL49" s="86" t="n">
        <f aca="false">AF49+BK49</f>
        <v>12014.60390625</v>
      </c>
      <c r="BM49" s="86" t="n">
        <f aca="false">AC49+AD49+AE49+BD49+BF49</f>
        <v>7369.14140625</v>
      </c>
      <c r="BN49" s="86" t="n">
        <f aca="false">BL49-BM49</f>
        <v>4645.4625</v>
      </c>
      <c r="BO49" s="86" t="n">
        <f aca="false">BL49*12</f>
        <v>144175.246875</v>
      </c>
    </row>
    <row r="50" customFormat="false" ht="15.75" hidden="false" customHeight="true" outlineLevel="0" collapsed="false">
      <c r="B50" s="78" t="s">
        <v>85</v>
      </c>
      <c r="C50" s="41" t="s">
        <v>171</v>
      </c>
      <c r="D50" s="78" t="s">
        <v>98</v>
      </c>
      <c r="E50" s="78" t="s">
        <v>88</v>
      </c>
      <c r="F50" s="41" t="n">
        <v>45</v>
      </c>
      <c r="G50" s="79" t="n">
        <v>43274</v>
      </c>
      <c r="H50" s="79" t="n">
        <v>45100</v>
      </c>
      <c r="I50" s="78" t="s">
        <v>99</v>
      </c>
      <c r="J50" s="80" t="s">
        <v>95</v>
      </c>
      <c r="K50" s="41" t="s">
        <v>96</v>
      </c>
      <c r="L50" s="81" t="n">
        <v>21.04</v>
      </c>
      <c r="M50" s="93" t="n">
        <v>5.32</v>
      </c>
      <c r="N50" s="82" t="n">
        <v>17697</v>
      </c>
      <c r="O50" s="83" t="n">
        <f aca="false">SUM(N50*M50)</f>
        <v>94148.04</v>
      </c>
      <c r="P50" s="41"/>
      <c r="Q50" s="41"/>
      <c r="R50" s="41" t="n">
        <v>1</v>
      </c>
      <c r="S50" s="84"/>
      <c r="T50" s="85"/>
      <c r="U50" s="41"/>
      <c r="V50" s="83" t="n">
        <f aca="false">O50/18*S50:S57</f>
        <v>0</v>
      </c>
      <c r="W50" s="83" t="n">
        <f aca="false">O50/16*T50</f>
        <v>0</v>
      </c>
      <c r="X50" s="83" t="n">
        <f aca="false">O50/16*R50</f>
        <v>5884.2525</v>
      </c>
      <c r="Y50" s="85"/>
      <c r="Z50" s="85"/>
      <c r="AA50" s="85"/>
      <c r="AB50" s="83" t="n">
        <f aca="false">V50+W50+X50+Y50+Z50+AA50</f>
        <v>5884.2525</v>
      </c>
      <c r="AC50" s="83" t="n">
        <f aca="false">AB50*50%</f>
        <v>2942.12625</v>
      </c>
      <c r="AD50" s="83" t="n">
        <f aca="false">(AB50+AC50)*25%</f>
        <v>2206.5946875</v>
      </c>
      <c r="AE50" s="83" t="n">
        <f aca="false">(AB50+AC50+AD50)*10%</f>
        <v>1103.29734375</v>
      </c>
      <c r="AF50" s="83" t="n">
        <f aca="false">AB50+AC50+AD50+AE50</f>
        <v>12136.27078125</v>
      </c>
      <c r="AG50" s="86"/>
      <c r="AH50" s="87"/>
      <c r="AI50" s="87" t="n">
        <f aca="false">N50/16*AH50*40%</f>
        <v>0</v>
      </c>
      <c r="AJ50" s="87"/>
      <c r="AK50" s="87" t="n">
        <f aca="false">N50/18*AJ50*50%</f>
        <v>0</v>
      </c>
      <c r="AL50" s="87" t="n">
        <f aca="false">AH50</f>
        <v>0</v>
      </c>
      <c r="AM50" s="87" t="n">
        <f aca="false">AI50+AK50</f>
        <v>0</v>
      </c>
      <c r="AN50" s="87"/>
      <c r="AO50" s="87" t="n">
        <f aca="false">N50/16*AN50*50%</f>
        <v>0</v>
      </c>
      <c r="AP50" s="87"/>
      <c r="AQ50" s="87" t="n">
        <f aca="false">N50/16*AP50*40%</f>
        <v>0</v>
      </c>
      <c r="AR50" s="87" t="n">
        <f aca="false">AN50+AP50</f>
        <v>0</v>
      </c>
      <c r="AS50" s="87" t="n">
        <f aca="false">AO50+AQ50</f>
        <v>0</v>
      </c>
      <c r="AT50" s="87"/>
      <c r="AU50" s="87"/>
      <c r="AV50" s="88"/>
      <c r="AW50" s="88"/>
      <c r="AX50" s="88"/>
      <c r="AY50" s="88"/>
      <c r="AZ50" s="87"/>
      <c r="BA50" s="91"/>
      <c r="BB50" s="91"/>
      <c r="BC50" s="88" t="n">
        <f aca="false">P50+Q50+R50</f>
        <v>1</v>
      </c>
      <c r="BD50" s="87" t="n">
        <f aca="false">(AB50+AC50+AD50)*30%</f>
        <v>3309.89203125</v>
      </c>
      <c r="BE50" s="87"/>
      <c r="BF50" s="87"/>
      <c r="BG50" s="87" t="n">
        <f aca="false">P50+Q50+R50</f>
        <v>1</v>
      </c>
      <c r="BH50" s="92" t="n">
        <f aca="false">(AB50+AC50+AD50)*40%</f>
        <v>4413.189375</v>
      </c>
      <c r="BI50" s="87"/>
      <c r="BJ50" s="87"/>
      <c r="BK50" s="86" t="n">
        <f aca="false">AG50+AU50+AZ50+BB50+BD50+BF50+BH50+BE50+BI50+BJ50</f>
        <v>7723.08140625</v>
      </c>
      <c r="BL50" s="86" t="n">
        <f aca="false">AF50+BK50</f>
        <v>19859.3521875</v>
      </c>
      <c r="BM50" s="86" t="n">
        <f aca="false">AC50+AD50+AE50+BD50+BF50</f>
        <v>9561.9103125</v>
      </c>
      <c r="BN50" s="86" t="n">
        <f aca="false">BL50-BM50</f>
        <v>10297.441875</v>
      </c>
      <c r="BO50" s="86" t="n">
        <f aca="false">BL50*12</f>
        <v>238312.22625</v>
      </c>
    </row>
    <row r="51" customFormat="false" ht="15.75" hidden="false" customHeight="true" outlineLevel="0" collapsed="false">
      <c r="B51" s="78" t="s">
        <v>85</v>
      </c>
      <c r="C51" s="41" t="s">
        <v>172</v>
      </c>
      <c r="D51" s="78" t="s">
        <v>98</v>
      </c>
      <c r="E51" s="78" t="s">
        <v>88</v>
      </c>
      <c r="F51" s="41" t="n">
        <v>45</v>
      </c>
      <c r="G51" s="79" t="n">
        <v>43274</v>
      </c>
      <c r="H51" s="79" t="n">
        <v>45100</v>
      </c>
      <c r="I51" s="78" t="s">
        <v>99</v>
      </c>
      <c r="J51" s="80" t="s">
        <v>95</v>
      </c>
      <c r="K51" s="41" t="s">
        <v>96</v>
      </c>
      <c r="L51" s="81" t="n">
        <v>21.04</v>
      </c>
      <c r="M51" s="93" t="n">
        <v>5.32</v>
      </c>
      <c r="N51" s="82" t="n">
        <v>17697</v>
      </c>
      <c r="O51" s="83" t="n">
        <f aca="false">SUM(N51*M51)</f>
        <v>94148.04</v>
      </c>
      <c r="P51" s="41"/>
      <c r="Q51" s="41"/>
      <c r="R51" s="41" t="n">
        <v>1</v>
      </c>
      <c r="S51" s="84"/>
      <c r="T51" s="85"/>
      <c r="U51" s="41"/>
      <c r="V51" s="83" t="n">
        <f aca="false">O51/18*S51:S58</f>
        <v>0</v>
      </c>
      <c r="W51" s="83" t="n">
        <f aca="false">O51/16*T51</f>
        <v>0</v>
      </c>
      <c r="X51" s="83" t="n">
        <f aca="false">O51/16*R51</f>
        <v>5884.2525</v>
      </c>
      <c r="Y51" s="85"/>
      <c r="Z51" s="85"/>
      <c r="AA51" s="85"/>
      <c r="AB51" s="83" t="n">
        <f aca="false">V51+W51+X51+Y51+Z51+AA51</f>
        <v>5884.2525</v>
      </c>
      <c r="AC51" s="83" t="n">
        <f aca="false">AB51*50%</f>
        <v>2942.12625</v>
      </c>
      <c r="AD51" s="83" t="n">
        <f aca="false">(AB51+AC51)*25%</f>
        <v>2206.5946875</v>
      </c>
      <c r="AE51" s="83" t="n">
        <f aca="false">(AB51+AC51+AD51)*10%</f>
        <v>1103.29734375</v>
      </c>
      <c r="AF51" s="83" t="n">
        <f aca="false">AB51+AC51+AD51+AE51</f>
        <v>12136.27078125</v>
      </c>
      <c r="AG51" s="86"/>
      <c r="AH51" s="87"/>
      <c r="AI51" s="87" t="n">
        <f aca="false">N51/16*AH51*40%</f>
        <v>0</v>
      </c>
      <c r="AJ51" s="87"/>
      <c r="AK51" s="87" t="n">
        <f aca="false">N51/18*AJ51*50%</f>
        <v>0</v>
      </c>
      <c r="AL51" s="87" t="n">
        <f aca="false">AH51</f>
        <v>0</v>
      </c>
      <c r="AM51" s="87" t="n">
        <f aca="false">AI51+AK51</f>
        <v>0</v>
      </c>
      <c r="AN51" s="87"/>
      <c r="AO51" s="87" t="n">
        <f aca="false">N51/16*AN51*50%</f>
        <v>0</v>
      </c>
      <c r="AP51" s="87"/>
      <c r="AQ51" s="87" t="n">
        <f aca="false">N51/16*AP51*40%</f>
        <v>0</v>
      </c>
      <c r="AR51" s="87" t="n">
        <f aca="false">AN51+AP51</f>
        <v>0</v>
      </c>
      <c r="AS51" s="87" t="n">
        <f aca="false">AO51+AQ51</f>
        <v>0</v>
      </c>
      <c r="AT51" s="87"/>
      <c r="AU51" s="87"/>
      <c r="AV51" s="88"/>
      <c r="AW51" s="88"/>
      <c r="AX51" s="88"/>
      <c r="AY51" s="88"/>
      <c r="AZ51" s="87"/>
      <c r="BA51" s="91"/>
      <c r="BB51" s="91"/>
      <c r="BC51" s="88" t="n">
        <f aca="false">P51+Q51+R51</f>
        <v>1</v>
      </c>
      <c r="BD51" s="87" t="n">
        <f aca="false">(AB51+AC51+AD51)*30%</f>
        <v>3309.89203125</v>
      </c>
      <c r="BE51" s="87"/>
      <c r="BF51" s="87"/>
      <c r="BG51" s="87" t="n">
        <f aca="false">P51+Q51+R51</f>
        <v>1</v>
      </c>
      <c r="BH51" s="92" t="n">
        <f aca="false">(AB51+AC51+AD51)*40%</f>
        <v>4413.189375</v>
      </c>
      <c r="BI51" s="87"/>
      <c r="BJ51" s="87"/>
      <c r="BK51" s="86" t="n">
        <f aca="false">AG51+AU51+AZ51+BB51+BD51+BF51+BH51+BE51+BI51+BJ51</f>
        <v>7723.08140625</v>
      </c>
      <c r="BL51" s="86" t="n">
        <f aca="false">AF51+BK51</f>
        <v>19859.3521875</v>
      </c>
      <c r="BM51" s="86" t="n">
        <f aca="false">AC51+AD51+AE51+BD51+BF51</f>
        <v>9561.9103125</v>
      </c>
      <c r="BN51" s="86" t="n">
        <f aca="false">BL51-BM51</f>
        <v>10297.441875</v>
      </c>
      <c r="BO51" s="86" t="n">
        <f aca="false">BL51*12</f>
        <v>238312.22625</v>
      </c>
    </row>
    <row r="52" customFormat="false" ht="15.75" hidden="false" customHeight="true" outlineLevel="0" collapsed="false">
      <c r="B52" s="102" t="s">
        <v>173</v>
      </c>
      <c r="C52" s="41"/>
      <c r="D52" s="78"/>
      <c r="E52" s="78"/>
      <c r="F52" s="41"/>
      <c r="G52" s="79"/>
      <c r="H52" s="79"/>
      <c r="I52" s="78"/>
      <c r="J52" s="80"/>
      <c r="K52" s="41"/>
      <c r="L52" s="81"/>
      <c r="M52" s="93"/>
      <c r="N52" s="82"/>
      <c r="O52" s="107" t="n">
        <f aca="false">O53+O54+O55+O56+O57</f>
        <v>411101.31</v>
      </c>
      <c r="P52" s="107" t="n">
        <f aca="false">P53+P54+P55+P56+P57</f>
        <v>0</v>
      </c>
      <c r="Q52" s="107" t="n">
        <f aca="false">Q53+Q54+Q55+Q56+Q57</f>
        <v>0</v>
      </c>
      <c r="R52" s="107" t="n">
        <f aca="false">R53+R54+R55+R56+R57</f>
        <v>0</v>
      </c>
      <c r="S52" s="107" t="n">
        <f aca="false">S53+S54+S55+S56+S57</f>
        <v>0</v>
      </c>
      <c r="T52" s="107" t="n">
        <f aca="false">T53+T54+T55+T56+T57</f>
        <v>5</v>
      </c>
      <c r="U52" s="107" t="n">
        <f aca="false">U53+U54+U55+U56+U57</f>
        <v>1</v>
      </c>
      <c r="V52" s="107" t="n">
        <f aca="false">V53+V54+V55+V56+V57</f>
        <v>0</v>
      </c>
      <c r="W52" s="107" t="n">
        <f aca="false">W53+W54+W55+W56+W57</f>
        <v>0</v>
      </c>
      <c r="X52" s="107" t="n">
        <f aca="false">X53+X54+X55+X56+X57</f>
        <v>0</v>
      </c>
      <c r="Y52" s="107" t="n">
        <f aca="false">Y53+Y54+Y55+Y56+Y57</f>
        <v>0</v>
      </c>
      <c r="Z52" s="107" t="n">
        <f aca="false">Z53+Z54+Z55+Z56+Z57</f>
        <v>24963.830625</v>
      </c>
      <c r="AA52" s="107" t="n">
        <f aca="false">AA53+AA54+AA55+AA56+AA57</f>
        <v>5475.009375</v>
      </c>
      <c r="AB52" s="107" t="n">
        <f aca="false">AB53+AB54+AB55+AB56+AB57</f>
        <v>30438.84</v>
      </c>
      <c r="AC52" s="107" t="n">
        <f aca="false">AC53+AC54+AC55+AC56+AC57</f>
        <v>15219.42</v>
      </c>
      <c r="AD52" s="107" t="n">
        <f aca="false">AD53+AD54+AD55+AD56+AD57</f>
        <v>11414.565</v>
      </c>
      <c r="AE52" s="107" t="n">
        <f aca="false">AE53+AE54+AE55+AE56+AE57</f>
        <v>4680.7182421875</v>
      </c>
      <c r="AF52" s="107" t="n">
        <f aca="false">AF53+AF54+AF55+AF56+AF57</f>
        <v>61753.5432421875</v>
      </c>
      <c r="AG52" s="107" t="n">
        <f aca="false">AG53+AG54+AG55+AG56+AG57</f>
        <v>0</v>
      </c>
      <c r="AH52" s="107" t="n">
        <f aca="false">AH53+AH54+AH55+AH56+AH57</f>
        <v>0</v>
      </c>
      <c r="AI52" s="107" t="n">
        <f aca="false">AI53+AI54+AI55+AI56+AI57</f>
        <v>0</v>
      </c>
      <c r="AJ52" s="107" t="n">
        <f aca="false">AJ53+AJ54+AJ55+AJ56+AJ57</f>
        <v>0</v>
      </c>
      <c r="AK52" s="107" t="n">
        <f aca="false">AK53+AK54+AK55+AK56+AK57</f>
        <v>0</v>
      </c>
      <c r="AL52" s="107" t="n">
        <f aca="false">AL53+AL54+AL55+AL56+AL57</f>
        <v>0</v>
      </c>
      <c r="AM52" s="107" t="n">
        <f aca="false">AM53+AM54+AM55+AM56+AM57</f>
        <v>0</v>
      </c>
      <c r="AN52" s="107" t="n">
        <f aca="false">AN53+AN54+AN55+AN56+AN57</f>
        <v>0</v>
      </c>
      <c r="AO52" s="107" t="n">
        <f aca="false">AO53+AO54+AO55+AO56+AO57</f>
        <v>0</v>
      </c>
      <c r="AP52" s="107" t="n">
        <f aca="false">AP53+AP54+AP55+AP56+AP57</f>
        <v>0</v>
      </c>
      <c r="AQ52" s="107" t="n">
        <f aca="false">AQ53+AQ54+AQ55+AQ56+AQ57</f>
        <v>0</v>
      </c>
      <c r="AR52" s="107" t="n">
        <f aca="false">AR53+AR54+AR55+AR56+AR57</f>
        <v>0</v>
      </c>
      <c r="AS52" s="107" t="n">
        <f aca="false">AS53+AS54+AS55+AS56+AS57</f>
        <v>0</v>
      </c>
      <c r="AT52" s="107" t="n">
        <f aca="false">AT53+AT54+AT55+AT56+AT57</f>
        <v>0</v>
      </c>
      <c r="AU52" s="107" t="n">
        <f aca="false">AU53+AU54+AU55+AU56+AU57</f>
        <v>0</v>
      </c>
      <c r="AV52" s="107" t="n">
        <f aca="false">AV53+AV54+AV55+AV56+AV57</f>
        <v>0</v>
      </c>
      <c r="AW52" s="107" t="n">
        <f aca="false">AW53+AW54+AW55+AW56+AW57</f>
        <v>0</v>
      </c>
      <c r="AX52" s="107" t="n">
        <f aca="false">AX53+AX54+AX55+AX56+AX57</f>
        <v>0</v>
      </c>
      <c r="AY52" s="107" t="n">
        <f aca="false">AY53+AY54+AY55+AY56+AY57</f>
        <v>0</v>
      </c>
      <c r="AZ52" s="107" t="n">
        <f aca="false">AZ53+AZ54+AZ55+AZ56+AZ57</f>
        <v>0</v>
      </c>
      <c r="BA52" s="107" t="n">
        <f aca="false">BA53+BA54+BA55+BA56+BA57</f>
        <v>0</v>
      </c>
      <c r="BB52" s="107" t="n">
        <f aca="false">BB53+BB54+BB55+BB56+BB57</f>
        <v>0</v>
      </c>
      <c r="BC52" s="107" t="n">
        <f aca="false">BC53+BC54+BC55+BC56+BC57</f>
        <v>6</v>
      </c>
      <c r="BD52" s="107" t="n">
        <f aca="false">BD53+BD54+BD55+BD56+BD57</f>
        <v>17121.8475</v>
      </c>
      <c r="BE52" s="107" t="n">
        <f aca="false">BE53+BE54+BE55+BE56+BE57</f>
        <v>0</v>
      </c>
      <c r="BF52" s="107" t="n">
        <f aca="false">BF53+BF54+BF55+BF56+BF57</f>
        <v>0</v>
      </c>
      <c r="BG52" s="107" t="n">
        <f aca="false">BG53+BG54+BG55+BG56+BG57</f>
        <v>6</v>
      </c>
      <c r="BH52" s="107" t="n">
        <f aca="false">BH53+BH54+BH55+BH56+BH57</f>
        <v>20536.4698242187</v>
      </c>
      <c r="BI52" s="107" t="n">
        <f aca="false">BI53+BI54+BI55+BI56+BI57</f>
        <v>0</v>
      </c>
      <c r="BJ52" s="107" t="n">
        <f aca="false">BJ53+BJ54+BJ55+BJ56+BJ57</f>
        <v>0</v>
      </c>
      <c r="BK52" s="107" t="n">
        <f aca="false">BK53+BK54+BK55+BK56+BK57</f>
        <v>37658.3173242187</v>
      </c>
      <c r="BL52" s="107" t="n">
        <f aca="false">BL53+BL54+BL55+BL56+BL57</f>
        <v>99411.8605664063</v>
      </c>
      <c r="BM52" s="107" t="n">
        <f aca="false">BM53+BM54+BM55+BM56+BM57</f>
        <v>34680.5896875</v>
      </c>
      <c r="BN52" s="107" t="n">
        <f aca="false">BN53+BN54+BN55+BN56+BN57</f>
        <v>64731.2708789063</v>
      </c>
      <c r="BO52" s="107" t="n">
        <f aca="false">BO53+BO54+BO55+BO56+BO57</f>
        <v>1192942.32679688</v>
      </c>
    </row>
    <row r="53" customFormat="false" ht="15.75" hidden="false" customHeight="true" outlineLevel="0" collapsed="false">
      <c r="B53" s="78" t="s">
        <v>85</v>
      </c>
      <c r="C53" s="41" t="s">
        <v>174</v>
      </c>
      <c r="D53" s="78" t="s">
        <v>129</v>
      </c>
      <c r="E53" s="78" t="s">
        <v>130</v>
      </c>
      <c r="F53" s="41" t="n">
        <v>63</v>
      </c>
      <c r="G53" s="79" t="n">
        <v>44194</v>
      </c>
      <c r="H53" s="79" t="n">
        <v>46020</v>
      </c>
      <c r="I53" s="78" t="s">
        <v>131</v>
      </c>
      <c r="J53" s="80" t="s">
        <v>90</v>
      </c>
      <c r="K53" s="41" t="s">
        <v>132</v>
      </c>
      <c r="L53" s="81" t="n">
        <v>37.09</v>
      </c>
      <c r="M53" s="81" t="n">
        <v>4.29</v>
      </c>
      <c r="N53" s="82" t="n">
        <v>17697</v>
      </c>
      <c r="O53" s="83" t="n">
        <f aca="false">SUM(N53*M53)</f>
        <v>75920.13</v>
      </c>
      <c r="P53" s="41"/>
      <c r="Q53" s="108"/>
      <c r="R53" s="41"/>
      <c r="S53" s="85"/>
      <c r="T53" s="85" t="n">
        <v>2</v>
      </c>
      <c r="U53" s="85"/>
      <c r="V53" s="83"/>
      <c r="W53" s="83"/>
      <c r="X53" s="83"/>
      <c r="Y53" s="109" t="n">
        <f aca="false">O53/16*S53</f>
        <v>0</v>
      </c>
      <c r="Z53" s="109" t="n">
        <f aca="false">O53/16*T53</f>
        <v>9490.01625</v>
      </c>
      <c r="AA53" s="86" t="n">
        <f aca="false">O53/16*U53</f>
        <v>0</v>
      </c>
      <c r="AB53" s="86" t="n">
        <f aca="false">Y53+Z53+AA53</f>
        <v>9490.01625</v>
      </c>
      <c r="AC53" s="86" t="n">
        <f aca="false">AB53*50%</f>
        <v>4745.008125</v>
      </c>
      <c r="AD53" s="86" t="n">
        <f aca="false">(AB53+AC53)*25%</f>
        <v>3558.75609375</v>
      </c>
      <c r="AE53" s="86" t="n">
        <f aca="false">SUM(AB53+AD53+AC53)*10%</f>
        <v>1779.378046875</v>
      </c>
      <c r="AF53" s="86" t="n">
        <f aca="false">SUM(AB53:AE53)</f>
        <v>19573.158515625</v>
      </c>
      <c r="AG53" s="110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2"/>
      <c r="AW53" s="112"/>
      <c r="AX53" s="113"/>
      <c r="AY53" s="112"/>
      <c r="AZ53" s="111"/>
      <c r="BA53" s="114"/>
      <c r="BB53" s="114"/>
      <c r="BC53" s="111" t="n">
        <f aca="false">S53+T53+U53</f>
        <v>2</v>
      </c>
      <c r="BD53" s="85" t="n">
        <f aca="false">(AB53+AC53+AD53)*30%</f>
        <v>5338.134140625</v>
      </c>
      <c r="BE53" s="85"/>
      <c r="BF53" s="111"/>
      <c r="BG53" s="111" t="n">
        <f aca="false">S53+T53+U53</f>
        <v>2</v>
      </c>
      <c r="BH53" s="115" t="n">
        <f aca="false">(AB53+AC53+AD53)*35%</f>
        <v>6227.8231640625</v>
      </c>
      <c r="BI53" s="112"/>
      <c r="BJ53" s="112"/>
      <c r="BK53" s="86" t="n">
        <f aca="false">AG53+AU53+AZ53+BB53+BD53+BF53+BH53+BE53+BI53+BJ53</f>
        <v>11565.9573046875</v>
      </c>
      <c r="BL53" s="86" t="n">
        <f aca="false">AF53+BK53</f>
        <v>31139.1158203125</v>
      </c>
      <c r="BM53" s="86" t="n">
        <f aca="false">AD53+AC53+AE53</f>
        <v>10083.142265625</v>
      </c>
      <c r="BN53" s="86" t="n">
        <f aca="false">BL53-BM53</f>
        <v>21055.9735546875</v>
      </c>
      <c r="BO53" s="86" t="n">
        <f aca="false">BL53*12</f>
        <v>373669.38984375</v>
      </c>
    </row>
    <row r="54" s="2" customFormat="true" ht="15.75" hidden="false" customHeight="true" outlineLevel="0" collapsed="false">
      <c r="B54" s="78" t="s">
        <v>85</v>
      </c>
      <c r="C54" s="41" t="s">
        <v>115</v>
      </c>
      <c r="D54" s="98" t="s">
        <v>116</v>
      </c>
      <c r="E54" s="78" t="s">
        <v>88</v>
      </c>
      <c r="F54" s="41" t="n">
        <v>44</v>
      </c>
      <c r="G54" s="79" t="n">
        <v>43313</v>
      </c>
      <c r="H54" s="79" t="n">
        <v>45139</v>
      </c>
      <c r="I54" s="78" t="s">
        <v>117</v>
      </c>
      <c r="J54" s="80" t="s">
        <v>90</v>
      </c>
      <c r="K54" s="41" t="s">
        <v>91</v>
      </c>
      <c r="L54" s="81" t="n">
        <v>15.01</v>
      </c>
      <c r="M54" s="81" t="n">
        <v>4.95</v>
      </c>
      <c r="N54" s="82" t="n">
        <v>17697</v>
      </c>
      <c r="O54" s="83" t="n">
        <f aca="false">SUM(N54*M54)</f>
        <v>87600.15</v>
      </c>
      <c r="P54" s="41"/>
      <c r="Q54" s="41"/>
      <c r="R54" s="41"/>
      <c r="S54" s="85"/>
      <c r="T54" s="85"/>
      <c r="U54" s="85" t="n">
        <v>1</v>
      </c>
      <c r="V54" s="83"/>
      <c r="W54" s="116"/>
      <c r="X54" s="116"/>
      <c r="Y54" s="109" t="n">
        <f aca="false">O54/16*S54</f>
        <v>0</v>
      </c>
      <c r="Z54" s="109" t="n">
        <f aca="false">O54/16*T54</f>
        <v>0</v>
      </c>
      <c r="AA54" s="86" t="n">
        <f aca="false">O54/16*U54</f>
        <v>5475.009375</v>
      </c>
      <c r="AB54" s="86" t="n">
        <f aca="false">Y54+Z54+AA54</f>
        <v>5475.009375</v>
      </c>
      <c r="AC54" s="117" t="n">
        <f aca="false">AB54*50%</f>
        <v>2737.5046875</v>
      </c>
      <c r="AD54" s="117" t="n">
        <f aca="false">(AB54+AC54)*25%</f>
        <v>2053.128515625</v>
      </c>
      <c r="AE54" s="117"/>
      <c r="AF54" s="117" t="n">
        <f aca="false">SUM(AB54:AE54)</f>
        <v>10265.642578125</v>
      </c>
      <c r="AG54" s="118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20"/>
      <c r="AW54" s="120"/>
      <c r="AX54" s="120"/>
      <c r="AY54" s="120"/>
      <c r="AZ54" s="119"/>
      <c r="BA54" s="121"/>
      <c r="BB54" s="121"/>
      <c r="BC54" s="111" t="n">
        <f aca="false">S54+T54+U54</f>
        <v>1</v>
      </c>
      <c r="BD54" s="85" t="n">
        <f aca="false">(AB54+AC54+AD54)*30%</f>
        <v>3079.6927734375</v>
      </c>
      <c r="BE54" s="85"/>
      <c r="BF54" s="119"/>
      <c r="BG54" s="111" t="n">
        <f aca="false">S54+T54+U54</f>
        <v>1</v>
      </c>
      <c r="BH54" s="115" t="n">
        <f aca="false">(AB54+AC54+AD54)*35%</f>
        <v>3592.97490234375</v>
      </c>
      <c r="BI54" s="119"/>
      <c r="BJ54" s="119"/>
      <c r="BK54" s="86" t="n">
        <f aca="false">AG54+AU54+AZ54+BB54+BD54+BF54+BH54+BE54+BI54+BJ54</f>
        <v>6672.66767578125</v>
      </c>
      <c r="BL54" s="86" t="n">
        <f aca="false">AF54+BK54</f>
        <v>16938.3102539063</v>
      </c>
      <c r="BM54" s="117" t="n">
        <f aca="false">AD54+AC54+AE54</f>
        <v>4790.633203125</v>
      </c>
      <c r="BN54" s="117" t="n">
        <f aca="false">BL54-BM54</f>
        <v>12147.6770507813</v>
      </c>
      <c r="BO54" s="117" t="n">
        <f aca="false">BL54*12</f>
        <v>203259.723046875</v>
      </c>
    </row>
    <row r="55" customFormat="false" ht="15.75" hidden="false" customHeight="true" outlineLevel="0" collapsed="false">
      <c r="B55" s="78" t="s">
        <v>85</v>
      </c>
      <c r="C55" s="41" t="s">
        <v>175</v>
      </c>
      <c r="D55" s="78" t="s">
        <v>129</v>
      </c>
      <c r="E55" s="78" t="s">
        <v>130</v>
      </c>
      <c r="F55" s="41" t="n">
        <v>63</v>
      </c>
      <c r="G55" s="79" t="n">
        <v>44194</v>
      </c>
      <c r="H55" s="79" t="n">
        <v>46020</v>
      </c>
      <c r="I55" s="78" t="s">
        <v>131</v>
      </c>
      <c r="J55" s="80" t="s">
        <v>90</v>
      </c>
      <c r="K55" s="41" t="s">
        <v>132</v>
      </c>
      <c r="L55" s="81" t="n">
        <v>37.09</v>
      </c>
      <c r="M55" s="81" t="n">
        <v>4.29</v>
      </c>
      <c r="N55" s="82" t="n">
        <v>17697</v>
      </c>
      <c r="O55" s="83" t="n">
        <f aca="false">SUM(N55*M55)</f>
        <v>75920.13</v>
      </c>
      <c r="P55" s="41"/>
      <c r="Q55" s="108"/>
      <c r="R55" s="41"/>
      <c r="S55" s="85"/>
      <c r="T55" s="85" t="n">
        <v>1</v>
      </c>
      <c r="U55" s="85"/>
      <c r="V55" s="83"/>
      <c r="W55" s="83"/>
      <c r="X55" s="83"/>
      <c r="Y55" s="109" t="n">
        <f aca="false">O55/16*S55</f>
        <v>0</v>
      </c>
      <c r="Z55" s="109" t="n">
        <f aca="false">O55/16*T55</f>
        <v>4745.008125</v>
      </c>
      <c r="AA55" s="86" t="n">
        <f aca="false">O55/16*U55</f>
        <v>0</v>
      </c>
      <c r="AB55" s="86" t="n">
        <f aca="false">Y55+Z55+AA55</f>
        <v>4745.008125</v>
      </c>
      <c r="AC55" s="86" t="n">
        <f aca="false">AB55*50%</f>
        <v>2372.5040625</v>
      </c>
      <c r="AD55" s="86" t="n">
        <f aca="false">(AB55+AC55)*25%</f>
        <v>1779.378046875</v>
      </c>
      <c r="AE55" s="86" t="n">
        <f aca="false">SUM(AB55+AD55+AC55)*10%</f>
        <v>889.6890234375</v>
      </c>
      <c r="AF55" s="86" t="n">
        <f aca="false">SUM(AB55:AE55)</f>
        <v>9786.5792578125</v>
      </c>
      <c r="AG55" s="110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2"/>
      <c r="AW55" s="112"/>
      <c r="AX55" s="113"/>
      <c r="AY55" s="112"/>
      <c r="AZ55" s="111"/>
      <c r="BA55" s="114"/>
      <c r="BB55" s="114"/>
      <c r="BC55" s="111" t="n">
        <f aca="false">S55+T55+U55</f>
        <v>1</v>
      </c>
      <c r="BD55" s="85" t="n">
        <f aca="false">(AB55+AC55+AD55)*30%</f>
        <v>2669.0670703125</v>
      </c>
      <c r="BE55" s="85"/>
      <c r="BF55" s="111"/>
      <c r="BG55" s="111" t="n">
        <f aca="false">S55+T55+U55</f>
        <v>1</v>
      </c>
      <c r="BH55" s="115" t="n">
        <f aca="false">(AB55+AC55+AD55)*35%</f>
        <v>3113.91158203125</v>
      </c>
      <c r="BI55" s="112"/>
      <c r="BJ55" s="112"/>
      <c r="BK55" s="86" t="n">
        <f aca="false">AG55+AU55+AZ55+BB55+BD55+BF55+BH55+BE55+BI55+BJ55</f>
        <v>5782.97865234375</v>
      </c>
      <c r="BL55" s="86" t="n">
        <f aca="false">AF55+BK55</f>
        <v>15569.5579101563</v>
      </c>
      <c r="BM55" s="86" t="n">
        <f aca="false">AD55+AC55+AE55</f>
        <v>5041.5711328125</v>
      </c>
      <c r="BN55" s="86" t="n">
        <f aca="false">BL55-BM55</f>
        <v>10527.9867773438</v>
      </c>
      <c r="BO55" s="86" t="n">
        <f aca="false">BL55*12</f>
        <v>186834.694921875</v>
      </c>
    </row>
    <row r="56" customFormat="false" ht="15.75" hidden="false" customHeight="true" outlineLevel="0" collapsed="false">
      <c r="B56" s="78" t="s">
        <v>85</v>
      </c>
      <c r="C56" s="41" t="s">
        <v>176</v>
      </c>
      <c r="D56" s="78" t="s">
        <v>129</v>
      </c>
      <c r="E56" s="78" t="s">
        <v>130</v>
      </c>
      <c r="F56" s="41" t="n">
        <v>63</v>
      </c>
      <c r="G56" s="79" t="n">
        <v>44194</v>
      </c>
      <c r="H56" s="79" t="n">
        <v>46020</v>
      </c>
      <c r="I56" s="78" t="s">
        <v>131</v>
      </c>
      <c r="J56" s="80" t="s">
        <v>90</v>
      </c>
      <c r="K56" s="41" t="s">
        <v>132</v>
      </c>
      <c r="L56" s="81" t="n">
        <v>37.09</v>
      </c>
      <c r="M56" s="81" t="n">
        <v>4.29</v>
      </c>
      <c r="N56" s="82" t="n">
        <v>17697</v>
      </c>
      <c r="O56" s="83" t="n">
        <f aca="false">SUM(N56*M56)</f>
        <v>75920.13</v>
      </c>
      <c r="P56" s="41"/>
      <c r="Q56" s="108"/>
      <c r="R56" s="41"/>
      <c r="S56" s="85"/>
      <c r="T56" s="85" t="n">
        <v>1</v>
      </c>
      <c r="U56" s="85"/>
      <c r="V56" s="83"/>
      <c r="W56" s="83"/>
      <c r="X56" s="83"/>
      <c r="Y56" s="109" t="n">
        <f aca="false">O56/16*S56</f>
        <v>0</v>
      </c>
      <c r="Z56" s="109" t="n">
        <f aca="false">O56/16*T56</f>
        <v>4745.008125</v>
      </c>
      <c r="AA56" s="86" t="n">
        <f aca="false">O56/16*U56</f>
        <v>0</v>
      </c>
      <c r="AB56" s="86" t="n">
        <f aca="false">Y56+Z56+AA56</f>
        <v>4745.008125</v>
      </c>
      <c r="AC56" s="86" t="n">
        <f aca="false">AB56*50%</f>
        <v>2372.5040625</v>
      </c>
      <c r="AD56" s="86" t="n">
        <f aca="false">(AB56+AC56)*25%</f>
        <v>1779.378046875</v>
      </c>
      <c r="AE56" s="86" t="n">
        <f aca="false">SUM(AB56+AD56+AC56)*10%</f>
        <v>889.6890234375</v>
      </c>
      <c r="AF56" s="86" t="n">
        <f aca="false">SUM(AB56:AE56)</f>
        <v>9786.5792578125</v>
      </c>
      <c r="AG56" s="110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2"/>
      <c r="AW56" s="112"/>
      <c r="AX56" s="113"/>
      <c r="AY56" s="112"/>
      <c r="AZ56" s="111"/>
      <c r="BA56" s="114"/>
      <c r="BB56" s="114"/>
      <c r="BC56" s="111" t="n">
        <f aca="false">S56+T56+U56</f>
        <v>1</v>
      </c>
      <c r="BD56" s="85" t="n">
        <f aca="false">(AB56+AC56+AD56)*30%</f>
        <v>2669.0670703125</v>
      </c>
      <c r="BE56" s="85"/>
      <c r="BF56" s="111"/>
      <c r="BG56" s="111" t="n">
        <f aca="false">S56+T56+U56</f>
        <v>1</v>
      </c>
      <c r="BH56" s="115" t="n">
        <f aca="false">(AB56+AC56+AD56)*35%</f>
        <v>3113.91158203125</v>
      </c>
      <c r="BI56" s="112"/>
      <c r="BJ56" s="112"/>
      <c r="BK56" s="86" t="n">
        <f aca="false">AG56+AU56+AZ56+BB56+BD56+BF56+BH56+BE56+BI56+BJ56</f>
        <v>5782.97865234375</v>
      </c>
      <c r="BL56" s="86" t="n">
        <f aca="false">AF56+BK56</f>
        <v>15569.5579101563</v>
      </c>
      <c r="BM56" s="86" t="n">
        <f aca="false">AD56+AC56+AE56</f>
        <v>5041.5711328125</v>
      </c>
      <c r="BN56" s="86" t="n">
        <f aca="false">BL56-BM56</f>
        <v>10527.9867773438</v>
      </c>
      <c r="BO56" s="86" t="n">
        <f aca="false">BL56*12</f>
        <v>186834.694921875</v>
      </c>
    </row>
    <row r="57" customFormat="false" ht="15.75" hidden="false" customHeight="true" outlineLevel="0" collapsed="false">
      <c r="B57" s="78" t="s">
        <v>85</v>
      </c>
      <c r="C57" s="41" t="s">
        <v>177</v>
      </c>
      <c r="D57" s="78" t="s">
        <v>139</v>
      </c>
      <c r="E57" s="78" t="s">
        <v>88</v>
      </c>
      <c r="F57" s="41" t="n">
        <v>52</v>
      </c>
      <c r="G57" s="78" t="s">
        <v>140</v>
      </c>
      <c r="H57" s="78" t="s">
        <v>103</v>
      </c>
      <c r="I57" s="78" t="s">
        <v>94</v>
      </c>
      <c r="J57" s="80" t="s">
        <v>105</v>
      </c>
      <c r="K57" s="41" t="s">
        <v>96</v>
      </c>
      <c r="L57" s="81" t="n">
        <v>32.11</v>
      </c>
      <c r="M57" s="81" t="n">
        <v>5.41</v>
      </c>
      <c r="N57" s="82" t="n">
        <v>17697</v>
      </c>
      <c r="O57" s="83" t="n">
        <f aca="false">SUM(N57*M57)</f>
        <v>95740.77</v>
      </c>
      <c r="P57" s="41"/>
      <c r="Q57" s="41"/>
      <c r="R57" s="41"/>
      <c r="S57" s="84"/>
      <c r="T57" s="41" t="n">
        <v>1</v>
      </c>
      <c r="U57" s="84"/>
      <c r="V57" s="83" t="n">
        <f aca="false">O57/16*P57</f>
        <v>0</v>
      </c>
      <c r="W57" s="83" t="n">
        <f aca="false">O57/16*Q57</f>
        <v>0</v>
      </c>
      <c r="X57" s="83" t="n">
        <f aca="false">O57/16*R57</f>
        <v>0</v>
      </c>
      <c r="Y57" s="85"/>
      <c r="Z57" s="85" t="n">
        <f aca="false">O57/16*T57</f>
        <v>5983.798125</v>
      </c>
      <c r="AA57" s="85"/>
      <c r="AB57" s="83" t="n">
        <f aca="false">V57+W57+X57+Y57+Z57+AA57</f>
        <v>5983.798125</v>
      </c>
      <c r="AC57" s="83" t="n">
        <f aca="false">AB57*50%</f>
        <v>2991.8990625</v>
      </c>
      <c r="AD57" s="83" t="n">
        <f aca="false">(AB57+AC57)*25%</f>
        <v>2243.924296875</v>
      </c>
      <c r="AE57" s="83" t="n">
        <f aca="false">(AB57+AC57+AD57)*10%</f>
        <v>1121.9621484375</v>
      </c>
      <c r="AF57" s="83" t="n">
        <f aca="false">AB57+AC57+AD57+AE57</f>
        <v>12341.5836328125</v>
      </c>
      <c r="AG57" s="86"/>
      <c r="AH57" s="87"/>
      <c r="AI57" s="87" t="n">
        <f aca="false">N57/16*AH57*40%</f>
        <v>0</v>
      </c>
      <c r="AJ57" s="87"/>
      <c r="AK57" s="87" t="n">
        <f aca="false">N57/16*AJ57*50%</f>
        <v>0</v>
      </c>
      <c r="AL57" s="87" t="n">
        <f aca="false">AH57</f>
        <v>0</v>
      </c>
      <c r="AM57" s="87" t="n">
        <f aca="false">AI57+AK57</f>
        <v>0</v>
      </c>
      <c r="AN57" s="96"/>
      <c r="AO57" s="87" t="n">
        <f aca="false">N57/16*AN57*50%</f>
        <v>0</v>
      </c>
      <c r="AP57" s="87"/>
      <c r="AQ57" s="87" t="n">
        <f aca="false">N57/16*AP57*40%</f>
        <v>0</v>
      </c>
      <c r="AR57" s="96" t="n">
        <f aca="false">AN57+AP57</f>
        <v>0</v>
      </c>
      <c r="AS57" s="87" t="n">
        <f aca="false">AO57+AQ57</f>
        <v>0</v>
      </c>
      <c r="AT57" s="87" t="n">
        <f aca="false">AL57+AR57</f>
        <v>0</v>
      </c>
      <c r="AU57" s="87" t="n">
        <f aca="false">AS57</f>
        <v>0</v>
      </c>
      <c r="AV57" s="88"/>
      <c r="AW57" s="88"/>
      <c r="AX57" s="95"/>
      <c r="AY57" s="88"/>
      <c r="AZ57" s="90" t="n">
        <f aca="false">(N57*AW57)*50%+(N57*AX57)*60%+(N57*AY57)*60%</f>
        <v>0</v>
      </c>
      <c r="BA57" s="91"/>
      <c r="BB57" s="91"/>
      <c r="BC57" s="111" t="n">
        <f aca="false">S57+T57+U57</f>
        <v>1</v>
      </c>
      <c r="BD57" s="87" t="n">
        <f aca="false">(AB57+AC57+AD57)*30%</f>
        <v>3365.8864453125</v>
      </c>
      <c r="BE57" s="87"/>
      <c r="BF57" s="87"/>
      <c r="BG57" s="111" t="n">
        <f aca="false">S57+T57+U57</f>
        <v>1</v>
      </c>
      <c r="BH57" s="92" t="n">
        <f aca="false">(AB57+AC57+AD57)*40%</f>
        <v>4487.84859375</v>
      </c>
      <c r="BI57" s="87"/>
      <c r="BJ57" s="87"/>
      <c r="BK57" s="86" t="n">
        <f aca="false">AG57+AU57+AZ57+BB57+BD57+BF57+BH57+BE57+BI57+BJ57</f>
        <v>7853.7350390625</v>
      </c>
      <c r="BL57" s="86" t="n">
        <f aca="false">AF57+BK57</f>
        <v>20195.318671875</v>
      </c>
      <c r="BM57" s="86" t="n">
        <f aca="false">AC57+AD57+AE57+BD57+BF57</f>
        <v>9723.671953125</v>
      </c>
      <c r="BN57" s="86" t="n">
        <f aca="false">BL57-BM57</f>
        <v>10471.64671875</v>
      </c>
      <c r="BO57" s="86" t="n">
        <f aca="false">BL57*12</f>
        <v>242343.8240625</v>
      </c>
    </row>
    <row r="58" customFormat="false" ht="15.75" hidden="false" customHeight="true" outlineLevel="0" collapsed="false">
      <c r="B58" s="102" t="s">
        <v>178</v>
      </c>
      <c r="C58" s="41"/>
      <c r="D58" s="78"/>
      <c r="E58" s="78"/>
      <c r="F58" s="78"/>
      <c r="G58" s="78"/>
      <c r="H58" s="78"/>
      <c r="I58" s="78"/>
      <c r="J58" s="103"/>
      <c r="K58" s="41"/>
      <c r="L58" s="81"/>
      <c r="M58" s="122"/>
      <c r="N58" s="82"/>
      <c r="O58" s="107" t="n">
        <f aca="false">O59+O63+O73</f>
        <v>1085003.07</v>
      </c>
      <c r="P58" s="107" t="n">
        <f aca="false">P59+P63+P73</f>
        <v>0</v>
      </c>
      <c r="Q58" s="107" t="n">
        <f aca="false">Q59+Q63+Q73</f>
        <v>0</v>
      </c>
      <c r="R58" s="107" t="n">
        <f aca="false">R59+R63+R73</f>
        <v>0</v>
      </c>
      <c r="S58" s="107" t="n">
        <f aca="false">S59+S63+S73</f>
        <v>3</v>
      </c>
      <c r="T58" s="107" t="n">
        <f aca="false">T59+T63+T73</f>
        <v>5</v>
      </c>
      <c r="U58" s="107" t="n">
        <f aca="false">U59+U63+U73</f>
        <v>7</v>
      </c>
      <c r="V58" s="107" t="n">
        <f aca="false">V59+V63+V73</f>
        <v>0</v>
      </c>
      <c r="W58" s="107" t="n">
        <f aca="false">W59+W63+W73</f>
        <v>0</v>
      </c>
      <c r="X58" s="107" t="n">
        <f aca="false">X59+X63+X73</f>
        <v>0</v>
      </c>
      <c r="Y58" s="107" t="n">
        <f aca="false">Y59+Y63+Y73</f>
        <v>17254.575</v>
      </c>
      <c r="Z58" s="107" t="n">
        <f aca="false">Z59+Z63+Z73</f>
        <v>24742.618125</v>
      </c>
      <c r="AA58" s="107" t="n">
        <f aca="false">AA59+AA63+AA73</f>
        <v>35305.515</v>
      </c>
      <c r="AB58" s="107" t="n">
        <f aca="false">AB59+AB63+AB73</f>
        <v>77302.708125</v>
      </c>
      <c r="AC58" s="107" t="n">
        <f aca="false">AC59+AC63+AC73</f>
        <v>38651.3540625</v>
      </c>
      <c r="AD58" s="107" t="n">
        <f aca="false">AD59+AD63+AD73</f>
        <v>28988.515546875</v>
      </c>
      <c r="AE58" s="107" t="n">
        <f aca="false">AE59+AE63+AE73</f>
        <v>12459.7940625</v>
      </c>
      <c r="AF58" s="107" t="n">
        <f aca="false">AF59+AF63+AF73</f>
        <v>157402.371796875</v>
      </c>
      <c r="AG58" s="107" t="n">
        <f aca="false">AG59+AG63+AG73</f>
        <v>0</v>
      </c>
      <c r="AH58" s="107" t="n">
        <f aca="false">AH59+AH63+AH73</f>
        <v>0</v>
      </c>
      <c r="AI58" s="107" t="n">
        <f aca="false">AI59+AI63+AI73</f>
        <v>0</v>
      </c>
      <c r="AJ58" s="107" t="n">
        <f aca="false">AJ59+AJ63+AJ73</f>
        <v>0</v>
      </c>
      <c r="AK58" s="107" t="n">
        <f aca="false">AK59+AK63+AK73</f>
        <v>0</v>
      </c>
      <c r="AL58" s="107" t="n">
        <f aca="false">AL59+AL63+AL73</f>
        <v>0</v>
      </c>
      <c r="AM58" s="107" t="n">
        <f aca="false">AM59+AM63+AM73</f>
        <v>0</v>
      </c>
      <c r="AN58" s="107" t="n">
        <f aca="false">AN59+AN63+AN73</f>
        <v>0</v>
      </c>
      <c r="AO58" s="107" t="n">
        <f aca="false">AO59+AO63+AO73</f>
        <v>0</v>
      </c>
      <c r="AP58" s="107" t="n">
        <f aca="false">AP59+AP63+AP73</f>
        <v>0</v>
      </c>
      <c r="AQ58" s="107" t="n">
        <f aca="false">AQ59+AQ63+AQ73</f>
        <v>0</v>
      </c>
      <c r="AR58" s="107" t="n">
        <f aca="false">AR59+AR63+AR73</f>
        <v>0</v>
      </c>
      <c r="AS58" s="107" t="n">
        <f aca="false">AS59+AS63+AS73</f>
        <v>0</v>
      </c>
      <c r="AT58" s="107" t="n">
        <f aca="false">AT59+AT63+AT73</f>
        <v>0</v>
      </c>
      <c r="AU58" s="107" t="n">
        <f aca="false">AU59+AU63+AU73</f>
        <v>0</v>
      </c>
      <c r="AV58" s="107" t="n">
        <f aca="false">AV59+AV63+AV73</f>
        <v>0</v>
      </c>
      <c r="AW58" s="107" t="n">
        <f aca="false">AW59+AW63+AW73</f>
        <v>0</v>
      </c>
      <c r="AX58" s="107" t="n">
        <f aca="false">AX59+AX63+AX73</f>
        <v>0</v>
      </c>
      <c r="AY58" s="107" t="n">
        <f aca="false">AY59+AY63+AY73</f>
        <v>0</v>
      </c>
      <c r="AZ58" s="107" t="n">
        <f aca="false">AZ59+AZ63+AZ73</f>
        <v>0</v>
      </c>
      <c r="BA58" s="107" t="n">
        <f aca="false">BA59+BA63+BA73</f>
        <v>0</v>
      </c>
      <c r="BB58" s="107" t="n">
        <f aca="false">BB59+BB63+BB73</f>
        <v>0</v>
      </c>
      <c r="BC58" s="107" t="n">
        <f aca="false">BC59+BC63+BC73</f>
        <v>15</v>
      </c>
      <c r="BD58" s="107" t="n">
        <f aca="false">BD59+BD63+BD73</f>
        <v>43482.7733203125</v>
      </c>
      <c r="BE58" s="107" t="n">
        <f aca="false">BE59+BE63+BE73</f>
        <v>0</v>
      </c>
      <c r="BF58" s="107" t="n">
        <f aca="false">BF59+BF63+BF73</f>
        <v>0</v>
      </c>
      <c r="BG58" s="107" t="n">
        <f aca="false">BG59+BG63+BG73</f>
        <v>9</v>
      </c>
      <c r="BH58" s="107" t="n">
        <f aca="false">BH59+BH63+BH73</f>
        <v>30868.4761523438</v>
      </c>
      <c r="BI58" s="107" t="n">
        <f aca="false">BI59+BI63+BI73</f>
        <v>0</v>
      </c>
      <c r="BJ58" s="107" t="n">
        <f aca="false">BJ59+BJ63+BJ73</f>
        <v>0</v>
      </c>
      <c r="BK58" s="107" t="n">
        <f aca="false">BK59+BK63+BK73</f>
        <v>74351.2494726563</v>
      </c>
      <c r="BL58" s="107" t="n">
        <f aca="false">BL59+BL63+BL73</f>
        <v>231753.621269531</v>
      </c>
      <c r="BM58" s="107" t="n">
        <f aca="false">BM59+BM63+BM73</f>
        <v>97097.079140625</v>
      </c>
      <c r="BN58" s="107" t="n">
        <f aca="false">BN59+BN63+BN73</f>
        <v>134656.542128906</v>
      </c>
      <c r="BO58" s="107" t="n">
        <f aca="false">BO59+BO63+BO73</f>
        <v>2781043.45523438</v>
      </c>
    </row>
    <row r="59" customFormat="false" ht="15.75" hidden="false" customHeight="true" outlineLevel="0" collapsed="false">
      <c r="B59" s="123" t="s">
        <v>179</v>
      </c>
      <c r="C59" s="15"/>
      <c r="D59" s="78"/>
      <c r="E59" s="78"/>
      <c r="F59" s="78"/>
      <c r="G59" s="78"/>
      <c r="H59" s="78"/>
      <c r="I59" s="78"/>
      <c r="J59" s="103"/>
      <c r="K59" s="41"/>
      <c r="L59" s="81"/>
      <c r="M59" s="124"/>
      <c r="N59" s="82"/>
      <c r="O59" s="107" t="n">
        <f aca="false">SUM(O60:O62)</f>
        <v>276073.2</v>
      </c>
      <c r="P59" s="107" t="n">
        <f aca="false">SUM(P60:P62)</f>
        <v>0</v>
      </c>
      <c r="Q59" s="107" t="n">
        <f aca="false">SUM(Q60:Q62)</f>
        <v>0</v>
      </c>
      <c r="R59" s="107" t="n">
        <f aca="false">SUM(R60:R62)</f>
        <v>0</v>
      </c>
      <c r="S59" s="107" t="n">
        <f aca="false">SUM(S60:S62)</f>
        <v>3</v>
      </c>
      <c r="T59" s="107" t="n">
        <f aca="false">SUM(T60:T62)</f>
        <v>0</v>
      </c>
      <c r="U59" s="107" t="n">
        <f aca="false">SUM(U60:U62)</f>
        <v>0</v>
      </c>
      <c r="V59" s="107" t="n">
        <f aca="false">SUM(V60:V62)</f>
        <v>0</v>
      </c>
      <c r="W59" s="107" t="n">
        <f aca="false">SUM(W60:W62)</f>
        <v>0</v>
      </c>
      <c r="X59" s="107" t="n">
        <f aca="false">SUM(X60:X62)</f>
        <v>0</v>
      </c>
      <c r="Y59" s="107" t="n">
        <f aca="false">SUM(Y60:Y62)</f>
        <v>17254.575</v>
      </c>
      <c r="Z59" s="107" t="n">
        <f aca="false">SUM(Z60:Z62)</f>
        <v>0</v>
      </c>
      <c r="AA59" s="107" t="n">
        <f aca="false">SUM(AA60:AA62)</f>
        <v>0</v>
      </c>
      <c r="AB59" s="107" t="n">
        <f aca="false">SUM(AB60:AB62)</f>
        <v>17254.575</v>
      </c>
      <c r="AC59" s="107" t="n">
        <f aca="false">SUM(AC60:AC62)</f>
        <v>8627.2875</v>
      </c>
      <c r="AD59" s="107" t="n">
        <f aca="false">SUM(AD60:AD62)</f>
        <v>6470.465625</v>
      </c>
      <c r="AE59" s="107" t="n">
        <f aca="false">SUM(AE60:AE62)</f>
        <v>3235.2328125</v>
      </c>
      <c r="AF59" s="107" t="n">
        <f aca="false">SUM(AF60:AF62)</f>
        <v>35587.5609375</v>
      </c>
      <c r="AG59" s="107" t="n">
        <f aca="false">SUM(AG60:AG62)</f>
        <v>0</v>
      </c>
      <c r="AH59" s="107" t="n">
        <f aca="false">SUM(AH60:AH62)</f>
        <v>0</v>
      </c>
      <c r="AI59" s="107" t="n">
        <f aca="false">SUM(AI60:AI62)</f>
        <v>0</v>
      </c>
      <c r="AJ59" s="107" t="n">
        <f aca="false">SUM(AJ60:AJ62)</f>
        <v>0</v>
      </c>
      <c r="AK59" s="107" t="n">
        <f aca="false">SUM(AK60:AK62)</f>
        <v>0</v>
      </c>
      <c r="AL59" s="107" t="n">
        <f aca="false">SUM(AL60:AL62)</f>
        <v>0</v>
      </c>
      <c r="AM59" s="107" t="n">
        <f aca="false">SUM(AM60:AM62)</f>
        <v>0</v>
      </c>
      <c r="AN59" s="107" t="n">
        <f aca="false">SUM(AN60:AN62)</f>
        <v>0</v>
      </c>
      <c r="AO59" s="107" t="n">
        <f aca="false">SUM(AO60:AO62)</f>
        <v>0</v>
      </c>
      <c r="AP59" s="107" t="n">
        <f aca="false">SUM(AP60:AP62)</f>
        <v>0</v>
      </c>
      <c r="AQ59" s="107" t="n">
        <f aca="false">SUM(AQ60:AQ62)</f>
        <v>0</v>
      </c>
      <c r="AR59" s="107" t="n">
        <f aca="false">SUM(AR60:AR62)</f>
        <v>0</v>
      </c>
      <c r="AS59" s="107" t="n">
        <f aca="false">SUM(AS60:AS62)</f>
        <v>0</v>
      </c>
      <c r="AT59" s="107" t="n">
        <f aca="false">SUM(AT60:AT62)</f>
        <v>0</v>
      </c>
      <c r="AU59" s="107" t="n">
        <f aca="false">SUM(AU60:AU62)</f>
        <v>0</v>
      </c>
      <c r="AV59" s="107" t="n">
        <f aca="false">SUM(AV60:AV62)</f>
        <v>0</v>
      </c>
      <c r="AW59" s="107" t="n">
        <f aca="false">SUM(AW60:AW62)</f>
        <v>0</v>
      </c>
      <c r="AX59" s="107" t="n">
        <f aca="false">SUM(AX60:AX62)</f>
        <v>0</v>
      </c>
      <c r="AY59" s="107" t="n">
        <f aca="false">SUM(AY60:AY62)</f>
        <v>0</v>
      </c>
      <c r="AZ59" s="107" t="n">
        <f aca="false">SUM(AZ60:AZ62)</f>
        <v>0</v>
      </c>
      <c r="BA59" s="107" t="n">
        <f aca="false">SUM(BA60:BA62)</f>
        <v>0</v>
      </c>
      <c r="BB59" s="107" t="n">
        <f aca="false">SUM(BB60:BB62)</f>
        <v>0</v>
      </c>
      <c r="BC59" s="107" t="n">
        <f aca="false">SUM(BC60:BC62)</f>
        <v>3</v>
      </c>
      <c r="BD59" s="107" t="n">
        <f aca="false">SUM(BD60:BD62)</f>
        <v>9705.6984375</v>
      </c>
      <c r="BE59" s="107" t="n">
        <f aca="false">SUM(BE60:BE62)</f>
        <v>0</v>
      </c>
      <c r="BF59" s="107" t="n">
        <f aca="false">SUM(BF60:BF62)</f>
        <v>0</v>
      </c>
      <c r="BG59" s="107" t="n">
        <f aca="false">SUM(BG60:BG62)</f>
        <v>0</v>
      </c>
      <c r="BH59" s="107" t="n">
        <f aca="false">SUM(BH60:BH62)</f>
        <v>0</v>
      </c>
      <c r="BI59" s="107" t="n">
        <f aca="false">SUM(BI60:BI62)</f>
        <v>0</v>
      </c>
      <c r="BJ59" s="107" t="n">
        <f aca="false">SUM(BJ60:BJ62)</f>
        <v>0</v>
      </c>
      <c r="BK59" s="107" t="n">
        <f aca="false">SUM(BK60:BK62)</f>
        <v>9705.6984375</v>
      </c>
      <c r="BL59" s="107" t="n">
        <f aca="false">SUM(BL60:BL62)</f>
        <v>45293.259375</v>
      </c>
      <c r="BM59" s="107" t="n">
        <f aca="false">SUM(BM60:BM62)</f>
        <v>18332.9859375</v>
      </c>
      <c r="BN59" s="107" t="n">
        <f aca="false">SUM(BN60:BN62)</f>
        <v>26960.2734375</v>
      </c>
      <c r="BO59" s="107" t="n">
        <f aca="false">SUM(BO60:BO62)</f>
        <v>543519.1125</v>
      </c>
    </row>
    <row r="60" customFormat="false" ht="15.75" hidden="false" customHeight="true" outlineLevel="0" collapsed="false">
      <c r="B60" s="78" t="s">
        <v>85</v>
      </c>
      <c r="C60" s="41" t="s">
        <v>180</v>
      </c>
      <c r="D60" s="78" t="s">
        <v>150</v>
      </c>
      <c r="E60" s="78" t="s">
        <v>88</v>
      </c>
      <c r="F60" s="41" t="n">
        <v>29</v>
      </c>
      <c r="G60" s="78" t="s">
        <v>151</v>
      </c>
      <c r="H60" s="78" t="s">
        <v>152</v>
      </c>
      <c r="I60" s="78" t="s">
        <v>112</v>
      </c>
      <c r="J60" s="80" t="n">
        <v>1</v>
      </c>
      <c r="K60" s="41" t="s">
        <v>91</v>
      </c>
      <c r="L60" s="81" t="n">
        <v>38.11</v>
      </c>
      <c r="M60" s="81" t="n">
        <v>5.2</v>
      </c>
      <c r="N60" s="82" t="n">
        <v>17697</v>
      </c>
      <c r="O60" s="83" t="n">
        <f aca="false">SUM(N60*M60)</f>
        <v>92024.4</v>
      </c>
      <c r="P60" s="85"/>
      <c r="Q60" s="41"/>
      <c r="R60" s="41"/>
      <c r="S60" s="85" t="n">
        <v>1</v>
      </c>
      <c r="T60" s="85"/>
      <c r="U60" s="85"/>
      <c r="V60" s="83"/>
      <c r="W60" s="83"/>
      <c r="X60" s="83"/>
      <c r="Y60" s="109" t="n">
        <f aca="false">O60/16*S60</f>
        <v>5751.525</v>
      </c>
      <c r="Z60" s="109"/>
      <c r="AA60" s="106"/>
      <c r="AB60" s="86" t="n">
        <f aca="false">Y60</f>
        <v>5751.525</v>
      </c>
      <c r="AC60" s="86" t="n">
        <f aca="false">AB60*50%</f>
        <v>2875.7625</v>
      </c>
      <c r="AD60" s="86" t="n">
        <f aca="false">(AB60+AC60)*25%</f>
        <v>2156.821875</v>
      </c>
      <c r="AE60" s="86" t="n">
        <f aca="false">SUM(AB60+AD60+AC60)*10%</f>
        <v>1078.4109375</v>
      </c>
      <c r="AF60" s="86" t="n">
        <f aca="false">SUM(AB60:AE60)</f>
        <v>11862.5203125</v>
      </c>
      <c r="AG60" s="110"/>
      <c r="AH60" s="125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2"/>
      <c r="AW60" s="112"/>
      <c r="AX60" s="112"/>
      <c r="AY60" s="112"/>
      <c r="AZ60" s="111"/>
      <c r="BA60" s="114"/>
      <c r="BB60" s="114"/>
      <c r="BC60" s="111" t="n">
        <f aca="false">S60+T60+U60</f>
        <v>1</v>
      </c>
      <c r="BD60" s="85" t="n">
        <f aca="false">(AB60+AC60+AD60)*30%</f>
        <v>3235.2328125</v>
      </c>
      <c r="BE60" s="85"/>
      <c r="BF60" s="111"/>
      <c r="BG60" s="111"/>
      <c r="BH60" s="115"/>
      <c r="BI60" s="111"/>
      <c r="BJ60" s="111"/>
      <c r="BK60" s="86" t="n">
        <f aca="false">AG60+AU60+AZ60+BB60+BD60+BF60+BH60+BE60+BI60+BJ60</f>
        <v>3235.2328125</v>
      </c>
      <c r="BL60" s="86" t="n">
        <f aca="false">AF60+BK60</f>
        <v>15097.753125</v>
      </c>
      <c r="BM60" s="86" t="n">
        <f aca="false">AD60+AC60+AE60</f>
        <v>6110.9953125</v>
      </c>
      <c r="BN60" s="86" t="n">
        <f aca="false">BL60-BM60</f>
        <v>8986.7578125</v>
      </c>
      <c r="BO60" s="86" t="n">
        <f aca="false">BL60*12</f>
        <v>181173.0375</v>
      </c>
    </row>
    <row r="61" customFormat="false" ht="15.75" hidden="false" customHeight="true" outlineLevel="0" collapsed="false">
      <c r="B61" s="78" t="s">
        <v>85</v>
      </c>
      <c r="C61" s="41" t="s">
        <v>181</v>
      </c>
      <c r="D61" s="78" t="s">
        <v>150</v>
      </c>
      <c r="E61" s="78" t="s">
        <v>88</v>
      </c>
      <c r="F61" s="41" t="n">
        <v>29</v>
      </c>
      <c r="G61" s="78" t="s">
        <v>151</v>
      </c>
      <c r="H61" s="78" t="s">
        <v>152</v>
      </c>
      <c r="I61" s="78" t="s">
        <v>112</v>
      </c>
      <c r="J61" s="80" t="n">
        <v>1</v>
      </c>
      <c r="K61" s="41" t="s">
        <v>91</v>
      </c>
      <c r="L61" s="81" t="n">
        <v>38.11</v>
      </c>
      <c r="M61" s="81" t="n">
        <v>5.2</v>
      </c>
      <c r="N61" s="82" t="n">
        <v>17697</v>
      </c>
      <c r="O61" s="83" t="n">
        <f aca="false">SUM(N61*M61)</f>
        <v>92024.4</v>
      </c>
      <c r="P61" s="85"/>
      <c r="Q61" s="41"/>
      <c r="R61" s="41"/>
      <c r="S61" s="85" t="n">
        <v>1</v>
      </c>
      <c r="T61" s="85"/>
      <c r="U61" s="85"/>
      <c r="V61" s="83"/>
      <c r="W61" s="83"/>
      <c r="X61" s="83"/>
      <c r="Y61" s="109" t="n">
        <f aca="false">O61/16*S61</f>
        <v>5751.525</v>
      </c>
      <c r="Z61" s="109"/>
      <c r="AA61" s="106"/>
      <c r="AB61" s="86" t="n">
        <f aca="false">Y61</f>
        <v>5751.525</v>
      </c>
      <c r="AC61" s="86" t="n">
        <f aca="false">AB61*50%</f>
        <v>2875.7625</v>
      </c>
      <c r="AD61" s="86" t="n">
        <f aca="false">(AB61+AC61)*25%</f>
        <v>2156.821875</v>
      </c>
      <c r="AE61" s="86" t="n">
        <f aca="false">SUM(AB61+AD61+AC61)*10%</f>
        <v>1078.4109375</v>
      </c>
      <c r="AF61" s="86" t="n">
        <f aca="false">SUM(AB61:AE61)</f>
        <v>11862.5203125</v>
      </c>
      <c r="AG61" s="110"/>
      <c r="AH61" s="125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2"/>
      <c r="AW61" s="112"/>
      <c r="AX61" s="112"/>
      <c r="AY61" s="112"/>
      <c r="AZ61" s="111"/>
      <c r="BA61" s="114"/>
      <c r="BB61" s="114"/>
      <c r="BC61" s="111" t="n">
        <f aca="false">S61+T61+U61</f>
        <v>1</v>
      </c>
      <c r="BD61" s="85" t="n">
        <f aca="false">(AB61+AC61+AD61)*30%</f>
        <v>3235.2328125</v>
      </c>
      <c r="BE61" s="85"/>
      <c r="BF61" s="111"/>
      <c r="BG61" s="111"/>
      <c r="BH61" s="115"/>
      <c r="BI61" s="111"/>
      <c r="BJ61" s="111"/>
      <c r="BK61" s="86" t="n">
        <f aca="false">AG61+AU61+AZ61+BB61+BD61+BF61+BH61+BE61+BI61+BJ61</f>
        <v>3235.2328125</v>
      </c>
      <c r="BL61" s="86" t="n">
        <f aca="false">AF61+BK61</f>
        <v>15097.753125</v>
      </c>
      <c r="BM61" s="86" t="n">
        <f aca="false">AD61+AC61+AE61</f>
        <v>6110.9953125</v>
      </c>
      <c r="BN61" s="86" t="n">
        <f aca="false">BL61-BM61</f>
        <v>8986.7578125</v>
      </c>
      <c r="BO61" s="86" t="n">
        <f aca="false">BL61*12</f>
        <v>181173.0375</v>
      </c>
    </row>
    <row r="62" customFormat="false" ht="15.75" hidden="false" customHeight="true" outlineLevel="0" collapsed="false">
      <c r="B62" s="78" t="s">
        <v>85</v>
      </c>
      <c r="C62" s="41" t="s">
        <v>182</v>
      </c>
      <c r="D62" s="78" t="s">
        <v>150</v>
      </c>
      <c r="E62" s="78" t="s">
        <v>88</v>
      </c>
      <c r="F62" s="41" t="n">
        <v>29</v>
      </c>
      <c r="G62" s="78" t="s">
        <v>151</v>
      </c>
      <c r="H62" s="78" t="s">
        <v>152</v>
      </c>
      <c r="I62" s="78" t="s">
        <v>112</v>
      </c>
      <c r="J62" s="80" t="n">
        <v>1</v>
      </c>
      <c r="K62" s="41" t="s">
        <v>91</v>
      </c>
      <c r="L62" s="81" t="n">
        <v>38.11</v>
      </c>
      <c r="M62" s="81" t="n">
        <v>5.2</v>
      </c>
      <c r="N62" s="82" t="n">
        <v>17697</v>
      </c>
      <c r="O62" s="83" t="n">
        <f aca="false">SUM(N62*M62)</f>
        <v>92024.4</v>
      </c>
      <c r="P62" s="85"/>
      <c r="Q62" s="41"/>
      <c r="R62" s="41"/>
      <c r="S62" s="85" t="n">
        <v>1</v>
      </c>
      <c r="T62" s="85"/>
      <c r="U62" s="85"/>
      <c r="V62" s="83"/>
      <c r="W62" s="83"/>
      <c r="X62" s="83"/>
      <c r="Y62" s="109" t="n">
        <f aca="false">O62/16*S62</f>
        <v>5751.525</v>
      </c>
      <c r="Z62" s="109"/>
      <c r="AA62" s="106"/>
      <c r="AB62" s="86" t="n">
        <f aca="false">Y62</f>
        <v>5751.525</v>
      </c>
      <c r="AC62" s="86" t="n">
        <f aca="false">AB62*50%</f>
        <v>2875.7625</v>
      </c>
      <c r="AD62" s="86" t="n">
        <f aca="false">(AB62+AC62)*25%</f>
        <v>2156.821875</v>
      </c>
      <c r="AE62" s="86" t="n">
        <f aca="false">SUM(AB62+AD62+AC62)*10%</f>
        <v>1078.4109375</v>
      </c>
      <c r="AF62" s="86" t="n">
        <f aca="false">SUM(AB62:AE62)</f>
        <v>11862.5203125</v>
      </c>
      <c r="AG62" s="110"/>
      <c r="AH62" s="125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2"/>
      <c r="AW62" s="112"/>
      <c r="AX62" s="112"/>
      <c r="AY62" s="112"/>
      <c r="AZ62" s="111"/>
      <c r="BA62" s="114"/>
      <c r="BB62" s="114"/>
      <c r="BC62" s="111" t="n">
        <f aca="false">S62+T62+U62</f>
        <v>1</v>
      </c>
      <c r="BD62" s="85" t="n">
        <f aca="false">(AB62+AC62+AD62)*30%</f>
        <v>3235.2328125</v>
      </c>
      <c r="BE62" s="85"/>
      <c r="BF62" s="111"/>
      <c r="BG62" s="111"/>
      <c r="BH62" s="115"/>
      <c r="BI62" s="111"/>
      <c r="BJ62" s="111"/>
      <c r="BK62" s="86" t="n">
        <f aca="false">AG62+AU62+AZ62+BB62+BD62+BF62+BH62+BE62+BI62+BJ62</f>
        <v>3235.2328125</v>
      </c>
      <c r="BL62" s="86" t="n">
        <f aca="false">AF62+BK62</f>
        <v>15097.753125</v>
      </c>
      <c r="BM62" s="86" t="n">
        <f aca="false">AD62+AC62+AE62</f>
        <v>6110.9953125</v>
      </c>
      <c r="BN62" s="86" t="n">
        <f aca="false">BL62-BM62</f>
        <v>8986.7578125</v>
      </c>
      <c r="BO62" s="86" t="n">
        <f aca="false">BL62*12</f>
        <v>181173.0375</v>
      </c>
    </row>
    <row r="63" customFormat="false" ht="15.75" hidden="false" customHeight="true" outlineLevel="0" collapsed="false">
      <c r="B63" s="102" t="s">
        <v>183</v>
      </c>
      <c r="C63" s="41"/>
      <c r="D63" s="78"/>
      <c r="E63" s="78"/>
      <c r="F63" s="78"/>
      <c r="G63" s="78"/>
      <c r="H63" s="78"/>
      <c r="I63" s="78"/>
      <c r="J63" s="103"/>
      <c r="K63" s="41"/>
      <c r="L63" s="81"/>
      <c r="M63" s="124"/>
      <c r="N63" s="82"/>
      <c r="O63" s="107" t="n">
        <f aca="false">SUM(O64:O72)</f>
        <v>716905.47</v>
      </c>
      <c r="P63" s="107" t="n">
        <f aca="false">SUM(P64:P72)</f>
        <v>0</v>
      </c>
      <c r="Q63" s="107" t="n">
        <f aca="false">SUM(Q64:Q72)</f>
        <v>0</v>
      </c>
      <c r="R63" s="107" t="n">
        <f aca="false">SUM(R64:R72)</f>
        <v>0</v>
      </c>
      <c r="S63" s="107" t="n">
        <f aca="false">SUM(S64:S72)</f>
        <v>0</v>
      </c>
      <c r="T63" s="107" t="n">
        <f aca="false">SUM(T64:T72)</f>
        <v>5</v>
      </c>
      <c r="U63" s="107" t="n">
        <f aca="false">SUM(U64:U72)</f>
        <v>6</v>
      </c>
      <c r="V63" s="107" t="n">
        <f aca="false">SUM(V64:V72)</f>
        <v>0</v>
      </c>
      <c r="W63" s="107" t="n">
        <f aca="false">SUM(W64:W72)</f>
        <v>0</v>
      </c>
      <c r="X63" s="107" t="n">
        <f aca="false">SUM(X64:X72)</f>
        <v>0</v>
      </c>
      <c r="Y63" s="107" t="n">
        <f aca="false">SUM(Y64:Y72)</f>
        <v>0</v>
      </c>
      <c r="Z63" s="107" t="n">
        <f aca="false">SUM(Z64:Z72)</f>
        <v>24742.618125</v>
      </c>
      <c r="AA63" s="107" t="n">
        <f aca="false">SUM(AA64:AA72)</f>
        <v>29553.99</v>
      </c>
      <c r="AB63" s="107" t="n">
        <f aca="false">SUM(AB64:AB72)</f>
        <v>54296.608125</v>
      </c>
      <c r="AC63" s="107" t="n">
        <f aca="false">SUM(AC64:AC72)</f>
        <v>27148.3040625</v>
      </c>
      <c r="AD63" s="107" t="n">
        <f aca="false">SUM(AD64:AD72)</f>
        <v>20361.228046875</v>
      </c>
      <c r="AE63" s="107" t="n">
        <f aca="false">SUM(AE64:AE72)</f>
        <v>8146.1503125</v>
      </c>
      <c r="AF63" s="107" t="n">
        <f aca="false">SUM(AF64:AF72)</f>
        <v>109952.290546875</v>
      </c>
      <c r="AG63" s="107" t="n">
        <f aca="false">SUM(AG64:AG72)</f>
        <v>0</v>
      </c>
      <c r="AH63" s="107" t="n">
        <f aca="false">SUM(AH64:AH72)</f>
        <v>0</v>
      </c>
      <c r="AI63" s="107" t="n">
        <f aca="false">SUM(AI64:AI72)</f>
        <v>0</v>
      </c>
      <c r="AJ63" s="107" t="n">
        <f aca="false">SUM(AJ64:AJ72)</f>
        <v>0</v>
      </c>
      <c r="AK63" s="107" t="n">
        <f aca="false">SUM(AK64:AK72)</f>
        <v>0</v>
      </c>
      <c r="AL63" s="107" t="n">
        <f aca="false">SUM(AL64:AL72)</f>
        <v>0</v>
      </c>
      <c r="AM63" s="107" t="n">
        <f aca="false">SUM(AM64:AM72)</f>
        <v>0</v>
      </c>
      <c r="AN63" s="107" t="n">
        <f aca="false">SUM(AN64:AN72)</f>
        <v>0</v>
      </c>
      <c r="AO63" s="107" t="n">
        <f aca="false">SUM(AO64:AO72)</f>
        <v>0</v>
      </c>
      <c r="AP63" s="107" t="n">
        <f aca="false">SUM(AP64:AP72)</f>
        <v>0</v>
      </c>
      <c r="AQ63" s="107" t="n">
        <f aca="false">SUM(AQ64:AQ72)</f>
        <v>0</v>
      </c>
      <c r="AR63" s="107" t="n">
        <f aca="false">SUM(AR64:AR72)</f>
        <v>0</v>
      </c>
      <c r="AS63" s="107" t="n">
        <f aca="false">SUM(AS64:AS72)</f>
        <v>0</v>
      </c>
      <c r="AT63" s="107" t="n">
        <f aca="false">SUM(AT64:AT72)</f>
        <v>0</v>
      </c>
      <c r="AU63" s="107" t="n">
        <f aca="false">SUM(AU64:AU72)</f>
        <v>0</v>
      </c>
      <c r="AV63" s="107" t="n">
        <f aca="false">SUM(AV64:AV72)</f>
        <v>0</v>
      </c>
      <c r="AW63" s="107" t="n">
        <f aca="false">SUM(AW64:AW72)</f>
        <v>0</v>
      </c>
      <c r="AX63" s="107" t="n">
        <f aca="false">SUM(AX64:AX72)</f>
        <v>0</v>
      </c>
      <c r="AY63" s="107" t="n">
        <f aca="false">SUM(AY64:AY72)</f>
        <v>0</v>
      </c>
      <c r="AZ63" s="107" t="n">
        <f aca="false">SUM(AZ64:AZ72)</f>
        <v>0</v>
      </c>
      <c r="BA63" s="107" t="n">
        <f aca="false">SUM(BA64:BA72)</f>
        <v>0</v>
      </c>
      <c r="BB63" s="107" t="n">
        <f aca="false">SUM(BB64:BB72)</f>
        <v>0</v>
      </c>
      <c r="BC63" s="107" t="n">
        <f aca="false">SUM(BC64:BC72)</f>
        <v>11</v>
      </c>
      <c r="BD63" s="107" t="n">
        <f aca="false">SUM(BD64:BD72)</f>
        <v>30541.8420703125</v>
      </c>
      <c r="BE63" s="107" t="n">
        <f aca="false">SUM(BE64:BE72)</f>
        <v>0</v>
      </c>
      <c r="BF63" s="107" t="n">
        <f aca="false">SUM(BF64:BF72)</f>
        <v>0</v>
      </c>
      <c r="BG63" s="107" t="n">
        <f aca="false">SUM(BG64:BG72)</f>
        <v>8</v>
      </c>
      <c r="BH63" s="107" t="n">
        <f aca="false">SUM(BH64:BH72)</f>
        <v>27094.0378710937</v>
      </c>
      <c r="BI63" s="107" t="n">
        <f aca="false">SUM(BI64:BI72)</f>
        <v>0</v>
      </c>
      <c r="BJ63" s="107" t="n">
        <f aca="false">SUM(BJ64:BJ72)</f>
        <v>0</v>
      </c>
      <c r="BK63" s="107" t="n">
        <f aca="false">SUM(BK64:BK72)</f>
        <v>57635.8799414063</v>
      </c>
      <c r="BL63" s="107" t="n">
        <f aca="false">SUM(BL64:BL72)</f>
        <v>167588.170488281</v>
      </c>
      <c r="BM63" s="107" t="n">
        <f aca="false">SUM(BM64:BM72)</f>
        <v>69417.865078125</v>
      </c>
      <c r="BN63" s="107" t="n">
        <f aca="false">SUM(BN64:BN72)</f>
        <v>98170.3054101563</v>
      </c>
      <c r="BO63" s="107" t="n">
        <f aca="false">SUM(BO64:BO72)</f>
        <v>2011058.04585938</v>
      </c>
    </row>
    <row r="64" customFormat="false" ht="15.75" hidden="false" customHeight="true" outlineLevel="0" collapsed="false">
      <c r="B64" s="78" t="s">
        <v>85</v>
      </c>
      <c r="C64" s="41" t="s">
        <v>184</v>
      </c>
      <c r="D64" s="78" t="s">
        <v>129</v>
      </c>
      <c r="E64" s="78" t="s">
        <v>130</v>
      </c>
      <c r="F64" s="41" t="n">
        <v>63</v>
      </c>
      <c r="G64" s="79" t="n">
        <v>44194</v>
      </c>
      <c r="H64" s="79" t="n">
        <v>46020</v>
      </c>
      <c r="I64" s="78" t="s">
        <v>131</v>
      </c>
      <c r="J64" s="80" t="s">
        <v>90</v>
      </c>
      <c r="K64" s="41" t="s">
        <v>132</v>
      </c>
      <c r="L64" s="81" t="n">
        <v>37.09</v>
      </c>
      <c r="M64" s="81" t="n">
        <v>4.29</v>
      </c>
      <c r="N64" s="82" t="n">
        <v>17697</v>
      </c>
      <c r="O64" s="83" t="n">
        <f aca="false">SUM(N64*M64)</f>
        <v>75920.13</v>
      </c>
      <c r="P64" s="41"/>
      <c r="Q64" s="108"/>
      <c r="R64" s="41"/>
      <c r="S64" s="85"/>
      <c r="T64" s="85" t="n">
        <v>2</v>
      </c>
      <c r="U64" s="85"/>
      <c r="V64" s="83"/>
      <c r="W64" s="83"/>
      <c r="X64" s="83"/>
      <c r="Y64" s="109" t="n">
        <f aca="false">O64/16*S64</f>
        <v>0</v>
      </c>
      <c r="Z64" s="109" t="n">
        <f aca="false">O64/16*T64</f>
        <v>9490.01625</v>
      </c>
      <c r="AA64" s="86" t="n">
        <f aca="false">O64/16*U64</f>
        <v>0</v>
      </c>
      <c r="AB64" s="86" t="n">
        <f aca="false">Y64+Z64+AA64</f>
        <v>9490.01625</v>
      </c>
      <c r="AC64" s="86" t="n">
        <f aca="false">AB64*50%</f>
        <v>4745.008125</v>
      </c>
      <c r="AD64" s="86" t="n">
        <f aca="false">(AB64+AC64)*25%</f>
        <v>3558.75609375</v>
      </c>
      <c r="AE64" s="86" t="n">
        <f aca="false">SUM(AB64+AD64+AC64)*10%</f>
        <v>1779.378046875</v>
      </c>
      <c r="AF64" s="86" t="n">
        <f aca="false">SUM(AB64:AE64)</f>
        <v>19573.158515625</v>
      </c>
      <c r="AG64" s="110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2"/>
      <c r="AW64" s="112"/>
      <c r="AX64" s="113"/>
      <c r="AY64" s="112"/>
      <c r="AZ64" s="111"/>
      <c r="BA64" s="114"/>
      <c r="BB64" s="114"/>
      <c r="BC64" s="111" t="n">
        <f aca="false">S64+T64+U64</f>
        <v>2</v>
      </c>
      <c r="BD64" s="85" t="n">
        <f aca="false">(AB64+AC64+AD64)*30%</f>
        <v>5338.134140625</v>
      </c>
      <c r="BE64" s="85"/>
      <c r="BF64" s="111"/>
      <c r="BG64" s="111" t="n">
        <f aca="false">S64+T64+U64</f>
        <v>2</v>
      </c>
      <c r="BH64" s="115" t="n">
        <f aca="false">(AB64+AC64+AD64)*35%</f>
        <v>6227.8231640625</v>
      </c>
      <c r="BI64" s="112"/>
      <c r="BJ64" s="112"/>
      <c r="BK64" s="86" t="n">
        <f aca="false">AG64+AU64+AZ64+BB64+BD64+BF64+BH64+BE64+BI64+BJ64</f>
        <v>11565.9573046875</v>
      </c>
      <c r="BL64" s="86" t="n">
        <f aca="false">AF64+BK64</f>
        <v>31139.1158203125</v>
      </c>
      <c r="BM64" s="86" t="n">
        <f aca="false">AD64+AC64+AE64</f>
        <v>10083.142265625</v>
      </c>
      <c r="BN64" s="86" t="n">
        <f aca="false">BL64-BM64</f>
        <v>21055.9735546875</v>
      </c>
      <c r="BO64" s="86" t="n">
        <f aca="false">BL64*12</f>
        <v>373669.38984375</v>
      </c>
    </row>
    <row r="65" customFormat="false" ht="15.75" hidden="false" customHeight="true" outlineLevel="0" collapsed="false">
      <c r="B65" s="78" t="s">
        <v>85</v>
      </c>
      <c r="C65" s="41" t="s">
        <v>185</v>
      </c>
      <c r="D65" s="78" t="s">
        <v>87</v>
      </c>
      <c r="E65" s="78" t="s">
        <v>88</v>
      </c>
      <c r="F65" s="41" t="n">
        <v>62</v>
      </c>
      <c r="G65" s="79" t="n">
        <v>44194</v>
      </c>
      <c r="H65" s="79" t="n">
        <v>46020</v>
      </c>
      <c r="I65" s="78" t="s">
        <v>89</v>
      </c>
      <c r="J65" s="103" t="s">
        <v>90</v>
      </c>
      <c r="K65" s="41" t="s">
        <v>91</v>
      </c>
      <c r="L65" s="81" t="n">
        <v>10.05</v>
      </c>
      <c r="M65" s="93" t="n">
        <v>4.86</v>
      </c>
      <c r="N65" s="82" t="n">
        <v>17697</v>
      </c>
      <c r="O65" s="83" t="n">
        <f aca="false">SUM(N65*M65)</f>
        <v>86007.42</v>
      </c>
      <c r="P65" s="41"/>
      <c r="Q65" s="41"/>
      <c r="R65" s="41"/>
      <c r="S65" s="85"/>
      <c r="T65" s="85" t="n">
        <v>1</v>
      </c>
      <c r="U65" s="41"/>
      <c r="V65" s="83"/>
      <c r="W65" s="83"/>
      <c r="X65" s="83"/>
      <c r="Y65" s="109" t="n">
        <f aca="false">O65/16*S65</f>
        <v>0</v>
      </c>
      <c r="Z65" s="109" t="n">
        <f aca="false">O65/16*T65</f>
        <v>5375.46375</v>
      </c>
      <c r="AA65" s="86" t="n">
        <f aca="false">O65/16*U65</f>
        <v>0</v>
      </c>
      <c r="AB65" s="86" t="n">
        <f aca="false">Y65+Z65+AA65</f>
        <v>5375.46375</v>
      </c>
      <c r="AC65" s="86" t="n">
        <f aca="false">AB65*50%</f>
        <v>2687.731875</v>
      </c>
      <c r="AD65" s="86" t="n">
        <f aca="false">(AB65+AC65)*25%</f>
        <v>2015.79890625</v>
      </c>
      <c r="AE65" s="86"/>
      <c r="AF65" s="86" t="n">
        <f aca="false">SUM(AB65:AE65)</f>
        <v>10078.99453125</v>
      </c>
      <c r="AG65" s="110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2"/>
      <c r="AW65" s="112"/>
      <c r="AX65" s="112"/>
      <c r="AY65" s="112"/>
      <c r="AZ65" s="111"/>
      <c r="BA65" s="114"/>
      <c r="BB65" s="114"/>
      <c r="BC65" s="111" t="n">
        <f aca="false">S65+T65+U65</f>
        <v>1</v>
      </c>
      <c r="BD65" s="85" t="n">
        <f aca="false">(AB65+AC65+AD65)*30%</f>
        <v>3023.698359375</v>
      </c>
      <c r="BE65" s="85"/>
      <c r="BF65" s="112"/>
      <c r="BG65" s="111" t="n">
        <f aca="false">S65+T65+U65</f>
        <v>1</v>
      </c>
      <c r="BH65" s="115" t="n">
        <f aca="false">(AB65+AC65+AD65)*35%</f>
        <v>3527.6480859375</v>
      </c>
      <c r="BI65" s="112"/>
      <c r="BJ65" s="112"/>
      <c r="BK65" s="86" t="n">
        <f aca="false">AG65+AU65+AZ65+BB65+BD65+BF65+BH65+BE65+BI65+BJ65</f>
        <v>6551.3464453125</v>
      </c>
      <c r="BL65" s="86" t="n">
        <f aca="false">AF65+BK65</f>
        <v>16630.3409765625</v>
      </c>
      <c r="BM65" s="86" t="n">
        <f aca="false">AD65+AC65+AE65</f>
        <v>4703.53078125</v>
      </c>
      <c r="BN65" s="86" t="n">
        <f aca="false">BL65-BM65</f>
        <v>11926.8101953125</v>
      </c>
      <c r="BO65" s="86" t="n">
        <f aca="false">BL65*12</f>
        <v>199564.09171875</v>
      </c>
    </row>
    <row r="66" customFormat="false" ht="15.75" hidden="false" customHeight="true" outlineLevel="0" collapsed="false">
      <c r="B66" s="78" t="s">
        <v>85</v>
      </c>
      <c r="C66" s="41" t="s">
        <v>186</v>
      </c>
      <c r="D66" s="78" t="s">
        <v>167</v>
      </c>
      <c r="E66" s="78" t="s">
        <v>130</v>
      </c>
      <c r="F66" s="41"/>
      <c r="G66" s="78"/>
      <c r="H66" s="78"/>
      <c r="I66" s="78" t="s">
        <v>166</v>
      </c>
      <c r="J66" s="80" t="s">
        <v>108</v>
      </c>
      <c r="K66" s="41" t="s">
        <v>168</v>
      </c>
      <c r="L66" s="81" t="n">
        <v>15.06</v>
      </c>
      <c r="M66" s="93" t="n">
        <v>3.61</v>
      </c>
      <c r="N66" s="82" t="n">
        <v>17697</v>
      </c>
      <c r="O66" s="83" t="n">
        <f aca="false">SUM(N66*M66)</f>
        <v>63886.17</v>
      </c>
      <c r="P66" s="41"/>
      <c r="Q66" s="41"/>
      <c r="R66" s="41"/>
      <c r="S66" s="84"/>
      <c r="T66" s="85" t="n">
        <v>1</v>
      </c>
      <c r="U66" s="84"/>
      <c r="V66" s="83" t="n">
        <f aca="false">O66/18*P66</f>
        <v>0</v>
      </c>
      <c r="W66" s="83" t="n">
        <f aca="false">O66/18*Q66</f>
        <v>0</v>
      </c>
      <c r="X66" s="83" t="n">
        <f aca="false">O66/18*R66</f>
        <v>0</v>
      </c>
      <c r="Y66" s="109" t="n">
        <f aca="false">O66/16*S66</f>
        <v>0</v>
      </c>
      <c r="Z66" s="109" t="n">
        <f aca="false">O66/16*T66</f>
        <v>3992.885625</v>
      </c>
      <c r="AA66" s="86" t="n">
        <f aca="false">O66/16*U66</f>
        <v>0</v>
      </c>
      <c r="AB66" s="86" t="n">
        <f aca="false">Y66+Z66+AA66</f>
        <v>3992.885625</v>
      </c>
      <c r="AC66" s="83" t="n">
        <f aca="false">AB66*50%</f>
        <v>1996.4428125</v>
      </c>
      <c r="AD66" s="83" t="n">
        <f aca="false">(AB66+AC66)*25%</f>
        <v>1497.332109375</v>
      </c>
      <c r="AE66" s="83" t="n">
        <f aca="false">(AB66+AC66+AD66)*10%</f>
        <v>748.6660546875</v>
      </c>
      <c r="AF66" s="83" t="n">
        <f aca="false">AB66+AC66+AD66+AE66</f>
        <v>8235.3266015625</v>
      </c>
      <c r="AG66" s="86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96"/>
      <c r="AS66" s="87"/>
      <c r="AT66" s="87"/>
      <c r="AU66" s="87"/>
      <c r="AV66" s="88"/>
      <c r="AW66" s="88"/>
      <c r="AX66" s="88"/>
      <c r="AY66" s="88"/>
      <c r="AZ66" s="87"/>
      <c r="BA66" s="91"/>
      <c r="BB66" s="91"/>
      <c r="BC66" s="111" t="n">
        <f aca="false">S66+T66+U66</f>
        <v>1</v>
      </c>
      <c r="BD66" s="85" t="n">
        <f aca="false">(AB66+AC66+AD66)*30%</f>
        <v>2245.9981640625</v>
      </c>
      <c r="BE66" s="85"/>
      <c r="BF66" s="87"/>
      <c r="BG66" s="111"/>
      <c r="BH66" s="115"/>
      <c r="BI66" s="88"/>
      <c r="BJ66" s="88"/>
      <c r="BK66" s="86" t="n">
        <f aca="false">AG66+AU66+AZ66+BB66+BD66+BF66+BH66+BE66+BI66+BJ66</f>
        <v>2245.9981640625</v>
      </c>
      <c r="BL66" s="86" t="n">
        <f aca="false">AF66+BK66</f>
        <v>10481.324765625</v>
      </c>
      <c r="BM66" s="86" t="n">
        <f aca="false">AC66+AD66+AE66+BD66+BF66</f>
        <v>6488.439140625</v>
      </c>
      <c r="BN66" s="86" t="n">
        <f aca="false">BL66-BM66</f>
        <v>3992.885625</v>
      </c>
      <c r="BO66" s="86" t="n">
        <f aca="false">BL66*12</f>
        <v>125775.8971875</v>
      </c>
    </row>
    <row r="67" customFormat="false" ht="15.75" hidden="false" customHeight="true" outlineLevel="0" collapsed="false">
      <c r="B67" s="78" t="s">
        <v>85</v>
      </c>
      <c r="C67" s="41" t="s">
        <v>187</v>
      </c>
      <c r="D67" s="78" t="s">
        <v>98</v>
      </c>
      <c r="E67" s="78" t="s">
        <v>88</v>
      </c>
      <c r="F67" s="41" t="n">
        <v>45</v>
      </c>
      <c r="G67" s="79" t="n">
        <v>43274</v>
      </c>
      <c r="H67" s="79" t="n">
        <v>45100</v>
      </c>
      <c r="I67" s="78" t="s">
        <v>99</v>
      </c>
      <c r="J67" s="80" t="s">
        <v>95</v>
      </c>
      <c r="K67" s="41" t="s">
        <v>96</v>
      </c>
      <c r="L67" s="81" t="n">
        <v>21.04</v>
      </c>
      <c r="M67" s="93" t="n">
        <v>5.32</v>
      </c>
      <c r="N67" s="82" t="n">
        <v>17697</v>
      </c>
      <c r="O67" s="83" t="n">
        <f aca="false">SUM(N67*M67)</f>
        <v>94148.04</v>
      </c>
      <c r="P67" s="41"/>
      <c r="Q67" s="41"/>
      <c r="R67" s="41"/>
      <c r="S67" s="84"/>
      <c r="T67" s="85" t="n">
        <v>1</v>
      </c>
      <c r="U67" s="41"/>
      <c r="V67" s="83" t="n">
        <f aca="false">O67/18*P67</f>
        <v>0</v>
      </c>
      <c r="W67" s="83" t="n">
        <f aca="false">O67/18*Q67</f>
        <v>0</v>
      </c>
      <c r="X67" s="83" t="n">
        <f aca="false">O67/18*R67</f>
        <v>0</v>
      </c>
      <c r="Y67" s="109" t="n">
        <f aca="false">O67/16*S67</f>
        <v>0</v>
      </c>
      <c r="Z67" s="109" t="n">
        <f aca="false">O67/16*T67</f>
        <v>5884.2525</v>
      </c>
      <c r="AA67" s="86" t="n">
        <f aca="false">O67/16*U67</f>
        <v>0</v>
      </c>
      <c r="AB67" s="86" t="n">
        <f aca="false">Y67+Z67+AA67</f>
        <v>5884.2525</v>
      </c>
      <c r="AC67" s="83" t="n">
        <f aca="false">AB67*50%</f>
        <v>2942.12625</v>
      </c>
      <c r="AD67" s="83" t="n">
        <f aca="false">(AB67+AC67)*25%</f>
        <v>2206.5946875</v>
      </c>
      <c r="AE67" s="83" t="n">
        <f aca="false">(AB67+AC67+AD67)*10%</f>
        <v>1103.29734375</v>
      </c>
      <c r="AF67" s="83" t="n">
        <f aca="false">AB67+AC67+AD67+AE67</f>
        <v>12136.27078125</v>
      </c>
      <c r="AG67" s="86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8"/>
      <c r="AW67" s="88"/>
      <c r="AX67" s="88"/>
      <c r="AY67" s="88"/>
      <c r="AZ67" s="87"/>
      <c r="BA67" s="91"/>
      <c r="BB67" s="91"/>
      <c r="BC67" s="111" t="n">
        <f aca="false">S67+T67+U67</f>
        <v>1</v>
      </c>
      <c r="BD67" s="85" t="n">
        <f aca="false">(AB67+AC67+AD67)*30%</f>
        <v>3309.89203125</v>
      </c>
      <c r="BE67" s="85"/>
      <c r="BF67" s="87"/>
      <c r="BG67" s="111" t="n">
        <f aca="false">S67+T67+U67</f>
        <v>1</v>
      </c>
      <c r="BH67" s="115" t="n">
        <f aca="false">(AB67+AC67+AD67)*40%</f>
        <v>4413.189375</v>
      </c>
      <c r="BI67" s="87"/>
      <c r="BJ67" s="87"/>
      <c r="BK67" s="86" t="n">
        <f aca="false">AG67+AU67+AZ67+BB67+BD67+BF67+BH67+BE67+BI67+BJ67</f>
        <v>7723.08140625</v>
      </c>
      <c r="BL67" s="86" t="n">
        <f aca="false">AF67+BK67</f>
        <v>19859.3521875</v>
      </c>
      <c r="BM67" s="86" t="n">
        <f aca="false">AC67+AD67+AE67+BD67+BF67</f>
        <v>9561.9103125</v>
      </c>
      <c r="BN67" s="86" t="n">
        <f aca="false">BL67-BM67</f>
        <v>10297.441875</v>
      </c>
      <c r="BO67" s="86" t="n">
        <f aca="false">BL67*12</f>
        <v>238312.22625</v>
      </c>
    </row>
    <row r="68" s="2" customFormat="true" ht="15.75" hidden="false" customHeight="true" outlineLevel="0" collapsed="false">
      <c r="B68" s="78" t="s">
        <v>85</v>
      </c>
      <c r="C68" s="41" t="s">
        <v>118</v>
      </c>
      <c r="D68" s="98" t="s">
        <v>116</v>
      </c>
      <c r="E68" s="78" t="s">
        <v>88</v>
      </c>
      <c r="F68" s="41" t="n">
        <v>44</v>
      </c>
      <c r="G68" s="79" t="n">
        <v>43313</v>
      </c>
      <c r="H68" s="79" t="n">
        <v>45139</v>
      </c>
      <c r="I68" s="78" t="s">
        <v>117</v>
      </c>
      <c r="J68" s="80" t="s">
        <v>90</v>
      </c>
      <c r="K68" s="41" t="s">
        <v>91</v>
      </c>
      <c r="L68" s="81" t="n">
        <v>15.01</v>
      </c>
      <c r="M68" s="81" t="n">
        <v>4.95</v>
      </c>
      <c r="N68" s="82" t="n">
        <v>17697</v>
      </c>
      <c r="O68" s="83" t="n">
        <f aca="false">SUM(N68*M68)</f>
        <v>87600.15</v>
      </c>
      <c r="P68" s="41"/>
      <c r="Q68" s="41"/>
      <c r="R68" s="41"/>
      <c r="S68" s="85"/>
      <c r="T68" s="85"/>
      <c r="U68" s="85" t="n">
        <v>1</v>
      </c>
      <c r="V68" s="83"/>
      <c r="W68" s="116"/>
      <c r="X68" s="116"/>
      <c r="Y68" s="109" t="n">
        <f aca="false">O68/16*S68</f>
        <v>0</v>
      </c>
      <c r="Z68" s="109" t="n">
        <f aca="false">O68/16*T68</f>
        <v>0</v>
      </c>
      <c r="AA68" s="86" t="n">
        <f aca="false">O68/16*U68</f>
        <v>5475.009375</v>
      </c>
      <c r="AB68" s="86" t="n">
        <f aca="false">Y68+Z68+AA68</f>
        <v>5475.009375</v>
      </c>
      <c r="AC68" s="117" t="n">
        <f aca="false">AB68*50%</f>
        <v>2737.5046875</v>
      </c>
      <c r="AD68" s="117" t="n">
        <f aca="false">(AB68+AC68)*25%</f>
        <v>2053.128515625</v>
      </c>
      <c r="AE68" s="117"/>
      <c r="AF68" s="117" t="n">
        <f aca="false">SUM(AB68:AE68)</f>
        <v>10265.642578125</v>
      </c>
      <c r="AG68" s="118"/>
      <c r="AH68" s="119"/>
      <c r="AI68" s="119"/>
      <c r="AJ68" s="119"/>
      <c r="AK68" s="119"/>
      <c r="AL68" s="119"/>
      <c r="AM68" s="119"/>
      <c r="AN68" s="119"/>
      <c r="AO68" s="119"/>
      <c r="AP68" s="119"/>
      <c r="AQ68" s="119"/>
      <c r="AR68" s="119"/>
      <c r="AS68" s="119"/>
      <c r="AT68" s="119"/>
      <c r="AU68" s="119"/>
      <c r="AV68" s="120"/>
      <c r="AW68" s="120"/>
      <c r="AX68" s="120"/>
      <c r="AY68" s="120"/>
      <c r="AZ68" s="119"/>
      <c r="BA68" s="121"/>
      <c r="BB68" s="121"/>
      <c r="BC68" s="111" t="n">
        <f aca="false">S68+T68+U68</f>
        <v>1</v>
      </c>
      <c r="BD68" s="85" t="n">
        <f aca="false">(AB68+AC68+AD68)*30%</f>
        <v>3079.6927734375</v>
      </c>
      <c r="BE68" s="85"/>
      <c r="BF68" s="119"/>
      <c r="BG68" s="111" t="n">
        <f aca="false">S68+T68+U68</f>
        <v>1</v>
      </c>
      <c r="BH68" s="115" t="n">
        <f aca="false">(AB68+AC68+AD68)*35%</f>
        <v>3592.97490234375</v>
      </c>
      <c r="BI68" s="119"/>
      <c r="BJ68" s="119"/>
      <c r="BK68" s="86" t="n">
        <f aca="false">AG68+AU68+AZ68+BB68+BD68+BF68+BH68+BE68+BI68+BJ68</f>
        <v>6672.66767578125</v>
      </c>
      <c r="BL68" s="86" t="n">
        <f aca="false">AF68+BK68</f>
        <v>16938.3102539063</v>
      </c>
      <c r="BM68" s="117" t="n">
        <f aca="false">AD68+AC68+AE68</f>
        <v>4790.633203125</v>
      </c>
      <c r="BN68" s="117" t="n">
        <f aca="false">BL68-BM68</f>
        <v>12147.6770507813</v>
      </c>
      <c r="BO68" s="117" t="n">
        <f aca="false">BL68*12</f>
        <v>203259.723046875</v>
      </c>
    </row>
    <row r="69" customFormat="false" ht="15.75" hidden="false" customHeight="true" outlineLevel="0" collapsed="false">
      <c r="B69" s="78" t="s">
        <v>85</v>
      </c>
      <c r="C69" s="41" t="s">
        <v>188</v>
      </c>
      <c r="D69" s="98" t="s">
        <v>120</v>
      </c>
      <c r="E69" s="78" t="s">
        <v>88</v>
      </c>
      <c r="F69" s="41"/>
      <c r="G69" s="79"/>
      <c r="H69" s="78"/>
      <c r="I69" s="78" t="s">
        <v>123</v>
      </c>
      <c r="J69" s="80" t="s">
        <v>108</v>
      </c>
      <c r="K69" s="41" t="s">
        <v>109</v>
      </c>
      <c r="L69" s="81" t="n">
        <v>0</v>
      </c>
      <c r="M69" s="93" t="n">
        <v>4.1</v>
      </c>
      <c r="N69" s="82" t="n">
        <v>17697</v>
      </c>
      <c r="O69" s="83" t="n">
        <f aca="false">SUM(N69*M69)</f>
        <v>72557.7</v>
      </c>
      <c r="P69" s="41"/>
      <c r="Q69" s="41"/>
      <c r="R69" s="41"/>
      <c r="S69" s="84"/>
      <c r="T69" s="41"/>
      <c r="U69" s="85" t="n">
        <v>1</v>
      </c>
      <c r="V69" s="83" t="n">
        <f aca="false">O69/18*P69</f>
        <v>0</v>
      </c>
      <c r="W69" s="83" t="n">
        <f aca="false">O69/18*Q69</f>
        <v>0</v>
      </c>
      <c r="X69" s="83" t="n">
        <f aca="false">O69/18*R69</f>
        <v>0</v>
      </c>
      <c r="Y69" s="109" t="n">
        <f aca="false">O69/16*S69</f>
        <v>0</v>
      </c>
      <c r="Z69" s="109" t="n">
        <f aca="false">O69/16*T69</f>
        <v>0</v>
      </c>
      <c r="AA69" s="86" t="n">
        <f aca="false">O69/16*U69</f>
        <v>4534.85625</v>
      </c>
      <c r="AB69" s="86" t="n">
        <f aca="false">Y69+Z69+AA69</f>
        <v>4534.85625</v>
      </c>
      <c r="AC69" s="83" t="n">
        <f aca="false">AB69*50%</f>
        <v>2267.428125</v>
      </c>
      <c r="AD69" s="83" t="n">
        <f aca="false">(AB69+AC69)*25%</f>
        <v>1700.57109375</v>
      </c>
      <c r="AE69" s="83" t="n">
        <f aca="false">(AB69+AC69+AD69)*10%</f>
        <v>850.285546875</v>
      </c>
      <c r="AF69" s="83" t="n">
        <f aca="false">AB69+AC69+AD69+AE69</f>
        <v>9353.141015625</v>
      </c>
      <c r="AG69" s="86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96"/>
      <c r="AS69" s="87"/>
      <c r="AT69" s="87"/>
      <c r="AU69" s="87"/>
      <c r="AV69" s="88"/>
      <c r="AW69" s="88"/>
      <c r="AX69" s="88"/>
      <c r="AY69" s="88"/>
      <c r="AZ69" s="87"/>
      <c r="BA69" s="91"/>
      <c r="BB69" s="91"/>
      <c r="BC69" s="111" t="n">
        <f aca="false">S69+T69+U69</f>
        <v>1</v>
      </c>
      <c r="BD69" s="85" t="n">
        <f aca="false">(AB69+AC69+AD69)*30%</f>
        <v>2550.856640625</v>
      </c>
      <c r="BE69" s="85"/>
      <c r="BF69" s="87"/>
      <c r="BG69" s="111"/>
      <c r="BH69" s="115"/>
      <c r="BI69" s="87"/>
      <c r="BJ69" s="87"/>
      <c r="BK69" s="86" t="n">
        <f aca="false">AG69+AU69+AZ69+BB69+BD69+BF69+BH69+BE69+BI69+BJ69</f>
        <v>2550.856640625</v>
      </c>
      <c r="BL69" s="86" t="n">
        <f aca="false">AF69+BK69</f>
        <v>11903.99765625</v>
      </c>
      <c r="BM69" s="86" t="n">
        <f aca="false">AC69+AD69+AE69+BD69+BF69</f>
        <v>7369.14140625</v>
      </c>
      <c r="BN69" s="86" t="n">
        <f aca="false">BL69-BM69</f>
        <v>4534.85625</v>
      </c>
      <c r="BO69" s="86" t="n">
        <f aca="false">BL69*12</f>
        <v>142847.971875</v>
      </c>
    </row>
    <row r="70" customFormat="false" ht="15.75" hidden="false" customHeight="true" outlineLevel="0" collapsed="false">
      <c r="B70" s="78" t="s">
        <v>85</v>
      </c>
      <c r="C70" s="41" t="s">
        <v>189</v>
      </c>
      <c r="D70" s="98" t="s">
        <v>120</v>
      </c>
      <c r="E70" s="78" t="s">
        <v>88</v>
      </c>
      <c r="F70" s="41"/>
      <c r="G70" s="79"/>
      <c r="H70" s="78"/>
      <c r="I70" s="78" t="s">
        <v>123</v>
      </c>
      <c r="J70" s="80" t="s">
        <v>108</v>
      </c>
      <c r="K70" s="41" t="s">
        <v>109</v>
      </c>
      <c r="L70" s="81" t="n">
        <v>0</v>
      </c>
      <c r="M70" s="93" t="n">
        <v>4.1</v>
      </c>
      <c r="N70" s="82" t="n">
        <v>17697</v>
      </c>
      <c r="O70" s="83" t="n">
        <f aca="false">SUM(N70*M70)</f>
        <v>72557.7</v>
      </c>
      <c r="P70" s="41"/>
      <c r="Q70" s="41"/>
      <c r="R70" s="41"/>
      <c r="S70" s="84"/>
      <c r="T70" s="41"/>
      <c r="U70" s="85" t="n">
        <v>1</v>
      </c>
      <c r="V70" s="83" t="n">
        <f aca="false">O70/18*P70</f>
        <v>0</v>
      </c>
      <c r="W70" s="83" t="n">
        <f aca="false">O70/18*Q70</f>
        <v>0</v>
      </c>
      <c r="X70" s="83" t="n">
        <f aca="false">O70/18*R70</f>
        <v>0</v>
      </c>
      <c r="Y70" s="109" t="n">
        <f aca="false">O70/16*S70</f>
        <v>0</v>
      </c>
      <c r="Z70" s="109" t="n">
        <f aca="false">O70/16*T70</f>
        <v>0</v>
      </c>
      <c r="AA70" s="86" t="n">
        <f aca="false">O70/16*U70</f>
        <v>4534.85625</v>
      </c>
      <c r="AB70" s="86" t="n">
        <f aca="false">Y70+Z70+AA70</f>
        <v>4534.85625</v>
      </c>
      <c r="AC70" s="83" t="n">
        <f aca="false">AB70*50%</f>
        <v>2267.428125</v>
      </c>
      <c r="AD70" s="83" t="n">
        <f aca="false">(AB70+AC70)*25%</f>
        <v>1700.57109375</v>
      </c>
      <c r="AE70" s="83" t="n">
        <f aca="false">(AB70+AC70+AD70)*10%</f>
        <v>850.285546875</v>
      </c>
      <c r="AF70" s="83" t="n">
        <f aca="false">AB70+AC70+AD70+AE70</f>
        <v>9353.141015625</v>
      </c>
      <c r="AG70" s="86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96"/>
      <c r="AS70" s="87"/>
      <c r="AT70" s="87"/>
      <c r="AU70" s="87"/>
      <c r="AV70" s="88"/>
      <c r="AW70" s="88"/>
      <c r="AX70" s="88"/>
      <c r="AY70" s="88"/>
      <c r="AZ70" s="87"/>
      <c r="BA70" s="91"/>
      <c r="BB70" s="91"/>
      <c r="BC70" s="111" t="n">
        <f aca="false">S70+T70+U70</f>
        <v>1</v>
      </c>
      <c r="BD70" s="85" t="n">
        <f aca="false">(AB70+AC70+AD70)*30%</f>
        <v>2550.856640625</v>
      </c>
      <c r="BE70" s="85"/>
      <c r="BF70" s="87"/>
      <c r="BG70" s="111"/>
      <c r="BH70" s="115"/>
      <c r="BI70" s="87"/>
      <c r="BJ70" s="87"/>
      <c r="BK70" s="86" t="n">
        <f aca="false">AG70+AU70+AZ70+BB70+BD70+BF70+BH70+BE70+BI70+BJ70</f>
        <v>2550.856640625</v>
      </c>
      <c r="BL70" s="86" t="n">
        <f aca="false">AF70+BK70</f>
        <v>11903.99765625</v>
      </c>
      <c r="BM70" s="86" t="n">
        <f aca="false">AC70+AD70+AE70+BD70+BF70</f>
        <v>7369.14140625</v>
      </c>
      <c r="BN70" s="86" t="n">
        <f aca="false">BL70-BM70</f>
        <v>4534.85625</v>
      </c>
      <c r="BO70" s="86" t="n">
        <f aca="false">BL70*12</f>
        <v>142847.971875</v>
      </c>
    </row>
    <row r="71" customFormat="false" ht="15.75" hidden="false" customHeight="true" outlineLevel="0" collapsed="false">
      <c r="B71" s="78" t="s">
        <v>85</v>
      </c>
      <c r="C71" s="41" t="s">
        <v>190</v>
      </c>
      <c r="D71" s="78" t="s">
        <v>129</v>
      </c>
      <c r="E71" s="78" t="s">
        <v>130</v>
      </c>
      <c r="F71" s="41" t="n">
        <v>63</v>
      </c>
      <c r="G71" s="79" t="n">
        <v>44194</v>
      </c>
      <c r="H71" s="79" t="n">
        <v>46020</v>
      </c>
      <c r="I71" s="78" t="s">
        <v>131</v>
      </c>
      <c r="J71" s="80" t="s">
        <v>90</v>
      </c>
      <c r="K71" s="41" t="s">
        <v>132</v>
      </c>
      <c r="L71" s="81" t="n">
        <v>37.09</v>
      </c>
      <c r="M71" s="81" t="n">
        <v>4.29</v>
      </c>
      <c r="N71" s="82" t="n">
        <v>17697</v>
      </c>
      <c r="O71" s="83" t="n">
        <f aca="false">SUM(N71*M71)</f>
        <v>75920.13</v>
      </c>
      <c r="P71" s="41"/>
      <c r="Q71" s="108"/>
      <c r="R71" s="41"/>
      <c r="S71" s="85"/>
      <c r="T71" s="85"/>
      <c r="U71" s="85" t="n">
        <v>2</v>
      </c>
      <c r="V71" s="83"/>
      <c r="W71" s="83"/>
      <c r="X71" s="83"/>
      <c r="Y71" s="109" t="n">
        <f aca="false">O71/16*S71</f>
        <v>0</v>
      </c>
      <c r="Z71" s="109" t="n">
        <f aca="false">O71/16*T71</f>
        <v>0</v>
      </c>
      <c r="AA71" s="86" t="n">
        <f aca="false">O71/16*U71</f>
        <v>9490.01625</v>
      </c>
      <c r="AB71" s="86" t="n">
        <f aca="false">Y71+Z71+AA71</f>
        <v>9490.01625</v>
      </c>
      <c r="AC71" s="86" t="n">
        <f aca="false">AB71*50%</f>
        <v>4745.008125</v>
      </c>
      <c r="AD71" s="86" t="n">
        <f aca="false">(AB71+AC71)*25%</f>
        <v>3558.75609375</v>
      </c>
      <c r="AE71" s="86" t="n">
        <f aca="false">SUM(AB71+AD71+AC71)*10%</f>
        <v>1779.378046875</v>
      </c>
      <c r="AF71" s="86" t="n">
        <f aca="false">SUM(AB71:AE71)</f>
        <v>19573.158515625</v>
      </c>
      <c r="AG71" s="110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2"/>
      <c r="AW71" s="112"/>
      <c r="AX71" s="113"/>
      <c r="AY71" s="112"/>
      <c r="AZ71" s="111"/>
      <c r="BA71" s="114"/>
      <c r="BB71" s="114"/>
      <c r="BC71" s="111" t="n">
        <f aca="false">S71+T71+U71</f>
        <v>2</v>
      </c>
      <c r="BD71" s="85" t="n">
        <f aca="false">(AB71+AC71+AD71)*30%</f>
        <v>5338.134140625</v>
      </c>
      <c r="BE71" s="85"/>
      <c r="BF71" s="111"/>
      <c r="BG71" s="111" t="n">
        <f aca="false">S71+T71+U71</f>
        <v>2</v>
      </c>
      <c r="BH71" s="115" t="n">
        <f aca="false">(AB71+AC71+AD71)*35%</f>
        <v>6227.8231640625</v>
      </c>
      <c r="BI71" s="112"/>
      <c r="BJ71" s="112"/>
      <c r="BK71" s="86" t="n">
        <f aca="false">AG71+AU71+AZ71+BB71+BD71+BF71+BH71+BE71+BI71+BJ71</f>
        <v>11565.9573046875</v>
      </c>
      <c r="BL71" s="86" t="n">
        <f aca="false">AF71+BK71</f>
        <v>31139.1158203125</v>
      </c>
      <c r="BM71" s="86" t="n">
        <f aca="false">AD71+AC71+AE71</f>
        <v>10083.142265625</v>
      </c>
      <c r="BN71" s="86" t="n">
        <f aca="false">BL71-BM71</f>
        <v>21055.9735546875</v>
      </c>
      <c r="BO71" s="86" t="n">
        <f aca="false">BL71*12</f>
        <v>373669.38984375</v>
      </c>
    </row>
    <row r="72" customFormat="false" ht="15.75" hidden="false" customHeight="true" outlineLevel="0" collapsed="false">
      <c r="B72" s="78" t="s">
        <v>85</v>
      </c>
      <c r="C72" s="15" t="s">
        <v>191</v>
      </c>
      <c r="D72" s="78" t="s">
        <v>158</v>
      </c>
      <c r="E72" s="78" t="s">
        <v>88</v>
      </c>
      <c r="F72" s="41" t="n">
        <v>61</v>
      </c>
      <c r="G72" s="79" t="n">
        <v>44103</v>
      </c>
      <c r="H72" s="79" t="n">
        <v>45929</v>
      </c>
      <c r="I72" s="78" t="s">
        <v>164</v>
      </c>
      <c r="J72" s="80" t="s">
        <v>159</v>
      </c>
      <c r="K72" s="41" t="s">
        <v>160</v>
      </c>
      <c r="L72" s="81" t="n">
        <v>16.09</v>
      </c>
      <c r="M72" s="81" t="n">
        <v>4.99</v>
      </c>
      <c r="N72" s="82" t="n">
        <v>17697</v>
      </c>
      <c r="O72" s="83" t="n">
        <f aca="false">SUM(N72*M72)</f>
        <v>88308.03</v>
      </c>
      <c r="P72" s="41"/>
      <c r="Q72" s="41"/>
      <c r="R72" s="41"/>
      <c r="S72" s="84"/>
      <c r="T72" s="41"/>
      <c r="U72" s="41" t="n">
        <v>1</v>
      </c>
      <c r="V72" s="83" t="n">
        <f aca="false">O72/18*P72</f>
        <v>0</v>
      </c>
      <c r="W72" s="83" t="n">
        <f aca="false">O72/18*Q72</f>
        <v>0</v>
      </c>
      <c r="X72" s="83" t="n">
        <f aca="false">O72/18*R72</f>
        <v>0</v>
      </c>
      <c r="Y72" s="109" t="n">
        <f aca="false">O72/16*S72</f>
        <v>0</v>
      </c>
      <c r="Z72" s="109" t="n">
        <f aca="false">O72/16*T72</f>
        <v>0</v>
      </c>
      <c r="AA72" s="86" t="n">
        <f aca="false">O72/16*U72</f>
        <v>5519.251875</v>
      </c>
      <c r="AB72" s="86" t="n">
        <f aca="false">Y72+Z72+AA72</f>
        <v>5519.251875</v>
      </c>
      <c r="AC72" s="83" t="n">
        <f aca="false">AB72*50%</f>
        <v>2759.6259375</v>
      </c>
      <c r="AD72" s="83" t="n">
        <f aca="false">(AB72+AC72)*25%</f>
        <v>2069.719453125</v>
      </c>
      <c r="AE72" s="83" t="n">
        <f aca="false">(AB72+AC72+AD72)*10%</f>
        <v>1034.8597265625</v>
      </c>
      <c r="AF72" s="83" t="n">
        <f aca="false">AB72+AC72+AD72+AE72</f>
        <v>11383.4569921875</v>
      </c>
      <c r="AG72" s="86"/>
      <c r="AH72" s="87"/>
      <c r="AI72" s="87"/>
      <c r="AJ72" s="87"/>
      <c r="AK72" s="87"/>
      <c r="AL72" s="87"/>
      <c r="AM72" s="87"/>
      <c r="AN72" s="87"/>
      <c r="AO72" s="87"/>
      <c r="AP72" s="96"/>
      <c r="AQ72" s="87"/>
      <c r="AR72" s="96"/>
      <c r="AS72" s="87"/>
      <c r="AT72" s="87"/>
      <c r="AU72" s="87"/>
      <c r="AV72" s="88"/>
      <c r="AW72" s="88"/>
      <c r="AX72" s="95"/>
      <c r="AY72" s="88"/>
      <c r="AZ72" s="87"/>
      <c r="BA72" s="91"/>
      <c r="BB72" s="91"/>
      <c r="BC72" s="111" t="n">
        <f aca="false">S72+T72+U72</f>
        <v>1</v>
      </c>
      <c r="BD72" s="85" t="n">
        <f aca="false">(AB72+AC72+AD72)*30%</f>
        <v>3104.5791796875</v>
      </c>
      <c r="BE72" s="85"/>
      <c r="BF72" s="87"/>
      <c r="BG72" s="111" t="n">
        <f aca="false">S72+T72+U72</f>
        <v>1</v>
      </c>
      <c r="BH72" s="115" t="n">
        <f aca="false">(AB72+AC72+AD72)*30%</f>
        <v>3104.5791796875</v>
      </c>
      <c r="BI72" s="88"/>
      <c r="BJ72" s="88"/>
      <c r="BK72" s="86" t="n">
        <f aca="false">AG72+AU72+AZ72+BB72+BD72+BF72+BH72+BE72+BI72+BJ72</f>
        <v>6209.158359375</v>
      </c>
      <c r="BL72" s="86" t="n">
        <f aca="false">AF72+BK72</f>
        <v>17592.6153515625</v>
      </c>
      <c r="BM72" s="86" t="n">
        <f aca="false">AC72+AD72+AE72+BD72+BF72</f>
        <v>8968.784296875</v>
      </c>
      <c r="BN72" s="86" t="n">
        <f aca="false">BL72-BM72</f>
        <v>8623.8310546875</v>
      </c>
      <c r="BO72" s="86" t="n">
        <f aca="false">BL72*12</f>
        <v>211111.38421875</v>
      </c>
    </row>
    <row r="73" customFormat="false" ht="15.75" hidden="false" customHeight="true" outlineLevel="0" collapsed="false">
      <c r="B73" s="102" t="s">
        <v>192</v>
      </c>
      <c r="C73" s="41"/>
      <c r="D73" s="78"/>
      <c r="E73" s="78"/>
      <c r="F73" s="41"/>
      <c r="G73" s="78"/>
      <c r="H73" s="78"/>
      <c r="I73" s="78"/>
      <c r="J73" s="80"/>
      <c r="K73" s="41"/>
      <c r="L73" s="81"/>
      <c r="M73" s="81"/>
      <c r="N73" s="82"/>
      <c r="O73" s="107" t="n">
        <f aca="false">SUM(O74:O74)</f>
        <v>92024.4</v>
      </c>
      <c r="P73" s="107" t="n">
        <f aca="false">SUM(P74:P74)</f>
        <v>0</v>
      </c>
      <c r="Q73" s="107" t="n">
        <f aca="false">SUM(Q74:Q74)</f>
        <v>0</v>
      </c>
      <c r="R73" s="107" t="n">
        <f aca="false">SUM(R74:R74)</f>
        <v>0</v>
      </c>
      <c r="S73" s="107" t="n">
        <f aca="false">SUM(S74:S74)</f>
        <v>0</v>
      </c>
      <c r="T73" s="107" t="n">
        <f aca="false">SUM(T74:T74)</f>
        <v>0</v>
      </c>
      <c r="U73" s="107" t="n">
        <f aca="false">SUM(U74:U74)</f>
        <v>1</v>
      </c>
      <c r="V73" s="107" t="n">
        <f aca="false">SUM(V74:V74)</f>
        <v>0</v>
      </c>
      <c r="W73" s="107" t="n">
        <f aca="false">SUM(W74:W74)</f>
        <v>0</v>
      </c>
      <c r="X73" s="107" t="n">
        <f aca="false">SUM(X74:X74)</f>
        <v>0</v>
      </c>
      <c r="Y73" s="107" t="n">
        <f aca="false">SUM(Y74:Y74)</f>
        <v>0</v>
      </c>
      <c r="Z73" s="107" t="n">
        <f aca="false">SUM(Z74:Z74)</f>
        <v>0</v>
      </c>
      <c r="AA73" s="107" t="n">
        <f aca="false">SUM(AA74:AA74)</f>
        <v>5751.525</v>
      </c>
      <c r="AB73" s="107" t="n">
        <f aca="false">SUM(AB74:AB74)</f>
        <v>5751.525</v>
      </c>
      <c r="AC73" s="107" t="n">
        <f aca="false">SUM(AC74:AC74)</f>
        <v>2875.7625</v>
      </c>
      <c r="AD73" s="107" t="n">
        <f aca="false">SUM(AD74:AD74)</f>
        <v>2156.821875</v>
      </c>
      <c r="AE73" s="107" t="n">
        <f aca="false">SUM(AE74:AE74)</f>
        <v>1078.4109375</v>
      </c>
      <c r="AF73" s="107" t="n">
        <f aca="false">SUM(AF74:AF74)</f>
        <v>11862.5203125</v>
      </c>
      <c r="AG73" s="107" t="n">
        <f aca="false">SUM(AG74:AG74)</f>
        <v>0</v>
      </c>
      <c r="AH73" s="107" t="n">
        <f aca="false">SUM(AH74:AH74)</f>
        <v>0</v>
      </c>
      <c r="AI73" s="107" t="n">
        <f aca="false">SUM(AI74:AI74)</f>
        <v>0</v>
      </c>
      <c r="AJ73" s="107" t="n">
        <f aca="false">SUM(AJ74:AJ74)</f>
        <v>0</v>
      </c>
      <c r="AK73" s="107" t="n">
        <f aca="false">SUM(AK74:AK74)</f>
        <v>0</v>
      </c>
      <c r="AL73" s="107" t="n">
        <f aca="false">SUM(AL74:AL74)</f>
        <v>0</v>
      </c>
      <c r="AM73" s="107" t="n">
        <f aca="false">SUM(AM74:AM74)</f>
        <v>0</v>
      </c>
      <c r="AN73" s="107" t="n">
        <f aca="false">SUM(AN74:AN74)</f>
        <v>0</v>
      </c>
      <c r="AO73" s="107" t="n">
        <f aca="false">SUM(AO74:AO74)</f>
        <v>0</v>
      </c>
      <c r="AP73" s="107" t="n">
        <f aca="false">SUM(AP74:AP74)</f>
        <v>0</v>
      </c>
      <c r="AQ73" s="107" t="n">
        <f aca="false">SUM(AQ74:AQ74)</f>
        <v>0</v>
      </c>
      <c r="AR73" s="107" t="n">
        <f aca="false">SUM(AR74:AR74)</f>
        <v>0</v>
      </c>
      <c r="AS73" s="107" t="n">
        <f aca="false">SUM(AS74:AS74)</f>
        <v>0</v>
      </c>
      <c r="AT73" s="107" t="n">
        <f aca="false">SUM(AT74:AT74)</f>
        <v>0</v>
      </c>
      <c r="AU73" s="107" t="n">
        <f aca="false">SUM(AU74:AU74)</f>
        <v>0</v>
      </c>
      <c r="AV73" s="107" t="n">
        <f aca="false">SUM(AV74:AV74)</f>
        <v>0</v>
      </c>
      <c r="AW73" s="107" t="n">
        <f aca="false">SUM(AW74:AW74)</f>
        <v>0</v>
      </c>
      <c r="AX73" s="107" t="n">
        <f aca="false">SUM(AX74:AX74)</f>
        <v>0</v>
      </c>
      <c r="AY73" s="107" t="n">
        <f aca="false">SUM(AY74:AY74)</f>
        <v>0</v>
      </c>
      <c r="AZ73" s="107" t="n">
        <f aca="false">SUM(AZ74:AZ74)</f>
        <v>0</v>
      </c>
      <c r="BA73" s="107" t="n">
        <f aca="false">SUM(BA74:BA74)</f>
        <v>0</v>
      </c>
      <c r="BB73" s="107" t="n">
        <f aca="false">SUM(BB74:BB74)</f>
        <v>0</v>
      </c>
      <c r="BC73" s="107" t="n">
        <f aca="false">SUM(BC74:BC74)</f>
        <v>1</v>
      </c>
      <c r="BD73" s="107" t="n">
        <f aca="false">SUM(BD74:BD74)</f>
        <v>3235.2328125</v>
      </c>
      <c r="BE73" s="107" t="n">
        <f aca="false">SUM(BE74:BE74)</f>
        <v>0</v>
      </c>
      <c r="BF73" s="107" t="n">
        <f aca="false">SUM(BF74:BF74)</f>
        <v>0</v>
      </c>
      <c r="BG73" s="107" t="n">
        <f aca="false">SUM(BG74:BG74)</f>
        <v>1</v>
      </c>
      <c r="BH73" s="107" t="n">
        <f aca="false">SUM(BH74:BH74)</f>
        <v>3774.43828125</v>
      </c>
      <c r="BI73" s="107" t="n">
        <f aca="false">SUM(BI74:BI74)</f>
        <v>0</v>
      </c>
      <c r="BJ73" s="107" t="n">
        <f aca="false">SUM(BJ74:BJ74)</f>
        <v>0</v>
      </c>
      <c r="BK73" s="107" t="n">
        <f aca="false">SUM(BK74:BK74)</f>
        <v>7009.67109375</v>
      </c>
      <c r="BL73" s="107" t="n">
        <f aca="false">SUM(BL74:BL74)</f>
        <v>18872.19140625</v>
      </c>
      <c r="BM73" s="107" t="n">
        <f aca="false">SUM(BM74:BM74)</f>
        <v>9346.228125</v>
      </c>
      <c r="BN73" s="107" t="n">
        <f aca="false">SUM(BN74:BN74)</f>
        <v>9525.96328125</v>
      </c>
      <c r="BO73" s="107" t="n">
        <f aca="false">SUM(BO74:BO74)</f>
        <v>226466.296875</v>
      </c>
    </row>
    <row r="74" customFormat="false" ht="15.75" hidden="false" customHeight="true" outlineLevel="0" collapsed="false">
      <c r="B74" s="78" t="s">
        <v>85</v>
      </c>
      <c r="C74" s="41" t="s">
        <v>193</v>
      </c>
      <c r="D74" s="78" t="s">
        <v>146</v>
      </c>
      <c r="E74" s="78" t="s">
        <v>88</v>
      </c>
      <c r="F74" s="41" t="n">
        <v>56</v>
      </c>
      <c r="G74" s="78" t="s">
        <v>147</v>
      </c>
      <c r="H74" s="78" t="s">
        <v>148</v>
      </c>
      <c r="I74" s="78" t="s">
        <v>149</v>
      </c>
      <c r="J74" s="80" t="s">
        <v>90</v>
      </c>
      <c r="K74" s="41" t="s">
        <v>91</v>
      </c>
      <c r="L74" s="81" t="n">
        <v>33.01</v>
      </c>
      <c r="M74" s="81" t="n">
        <v>5.2</v>
      </c>
      <c r="N74" s="82" t="n">
        <v>17697</v>
      </c>
      <c r="O74" s="83" t="n">
        <f aca="false">SUM(N74*M74)</f>
        <v>92024.4</v>
      </c>
      <c r="P74" s="41"/>
      <c r="Q74" s="41"/>
      <c r="R74" s="41"/>
      <c r="S74" s="84"/>
      <c r="T74" s="41"/>
      <c r="U74" s="41" t="n">
        <v>1</v>
      </c>
      <c r="V74" s="83" t="n">
        <f aca="false">O74/18*P74</f>
        <v>0</v>
      </c>
      <c r="W74" s="83" t="n">
        <f aca="false">O74/18*Q74</f>
        <v>0</v>
      </c>
      <c r="X74" s="83" t="n">
        <f aca="false">O74/18*R74</f>
        <v>0</v>
      </c>
      <c r="Y74" s="109" t="n">
        <f aca="false">O74/16*S74</f>
        <v>0</v>
      </c>
      <c r="Z74" s="109" t="n">
        <f aca="false">O74/16*T74</f>
        <v>0</v>
      </c>
      <c r="AA74" s="86" t="n">
        <f aca="false">O74/16*U74</f>
        <v>5751.525</v>
      </c>
      <c r="AB74" s="86" t="n">
        <f aca="false">Y74+Z74+AA74</f>
        <v>5751.525</v>
      </c>
      <c r="AC74" s="86" t="n">
        <f aca="false">AB74*50%</f>
        <v>2875.7625</v>
      </c>
      <c r="AD74" s="86" t="n">
        <f aca="false">(AB74+AC74)*25%</f>
        <v>2156.821875</v>
      </c>
      <c r="AE74" s="86" t="n">
        <f aca="false">SUM(AB74+AD74+AC74)*10%</f>
        <v>1078.4109375</v>
      </c>
      <c r="AF74" s="86" t="n">
        <f aca="false">SUM(AB74:AE74)</f>
        <v>11862.5203125</v>
      </c>
      <c r="AG74" s="86"/>
      <c r="AH74" s="87"/>
      <c r="AI74" s="87" t="n">
        <f aca="false">N74/18*AH74*40%</f>
        <v>0</v>
      </c>
      <c r="AJ74" s="87"/>
      <c r="AK74" s="87" t="n">
        <f aca="false">P74/18*2*40%</f>
        <v>0</v>
      </c>
      <c r="AL74" s="87" t="n">
        <f aca="false">AH74</f>
        <v>0</v>
      </c>
      <c r="AM74" s="87" t="n">
        <f aca="false">AI74+AK74</f>
        <v>0</v>
      </c>
      <c r="AN74" s="87"/>
      <c r="AO74" s="87" t="n">
        <f aca="false">N74/18*AN74*40%</f>
        <v>0</v>
      </c>
      <c r="AP74" s="87"/>
      <c r="AQ74" s="87" t="n">
        <f aca="false">N74/18*AP74*40%</f>
        <v>0</v>
      </c>
      <c r="AR74" s="96" t="n">
        <f aca="false">AN74+AP74</f>
        <v>0</v>
      </c>
      <c r="AS74" s="87" t="n">
        <f aca="false">AO74+AQ74</f>
        <v>0</v>
      </c>
      <c r="AT74" s="87"/>
      <c r="AU74" s="87"/>
      <c r="AV74" s="88"/>
      <c r="AW74" s="88"/>
      <c r="AX74" s="95"/>
      <c r="AY74" s="88"/>
      <c r="AZ74" s="87"/>
      <c r="BA74" s="91"/>
      <c r="BB74" s="91"/>
      <c r="BC74" s="88" t="n">
        <f aca="false">S74+T74+U74</f>
        <v>1</v>
      </c>
      <c r="BD74" s="87" t="n">
        <f aca="false">(AB74+AC74+AD74+AB116+AC116+AD116)*30%</f>
        <v>3235.2328125</v>
      </c>
      <c r="BE74" s="87"/>
      <c r="BF74" s="87"/>
      <c r="BG74" s="111" t="n">
        <f aca="false">S74+T74+U74</f>
        <v>1</v>
      </c>
      <c r="BH74" s="115" t="n">
        <f aca="false">(AB74+AC74+AD74)*35%</f>
        <v>3774.43828125</v>
      </c>
      <c r="BI74" s="87"/>
      <c r="BJ74" s="87"/>
      <c r="BK74" s="86" t="n">
        <f aca="false">AG74+AU74+AZ74+BB74+BD74+BF74+BH74+BE74+BI74+BJ74</f>
        <v>7009.67109375</v>
      </c>
      <c r="BL74" s="86" t="n">
        <f aca="false">AF74+BK74</f>
        <v>18872.19140625</v>
      </c>
      <c r="BM74" s="86" t="n">
        <f aca="false">AC74+AD74+AE74+BD74+BF74</f>
        <v>9346.228125</v>
      </c>
      <c r="BN74" s="86" t="n">
        <f aca="false">BL74-BM74</f>
        <v>9525.96328125</v>
      </c>
      <c r="BO74" s="86" t="n">
        <f aca="false">BL74*12</f>
        <v>226466.296875</v>
      </c>
    </row>
    <row r="75" customFormat="false" ht="15.75" hidden="false" customHeight="true" outlineLevel="0" collapsed="false">
      <c r="B75" s="102" t="s">
        <v>194</v>
      </c>
      <c r="C75" s="41"/>
      <c r="D75" s="78"/>
      <c r="E75" s="78"/>
      <c r="F75" s="78"/>
      <c r="G75" s="78"/>
      <c r="H75" s="78"/>
      <c r="I75" s="78"/>
      <c r="J75" s="103"/>
      <c r="K75" s="41"/>
      <c r="L75" s="81"/>
      <c r="M75" s="126"/>
      <c r="N75" s="106"/>
      <c r="O75" s="107" t="n">
        <f aca="false">SUM(O76:O78)</f>
        <v>269525.31</v>
      </c>
      <c r="P75" s="107" t="n">
        <f aca="false">SUM(P76:P78)</f>
        <v>3</v>
      </c>
      <c r="Q75" s="107" t="n">
        <f aca="false">SUM(Q76:Q78)</f>
        <v>0</v>
      </c>
      <c r="R75" s="107" t="n">
        <f aca="false">SUM(R76:R78)</f>
        <v>0</v>
      </c>
      <c r="S75" s="107" t="n">
        <f aca="false">SUM(S76:S78)</f>
        <v>0</v>
      </c>
      <c r="T75" s="107" t="n">
        <f aca="false">SUM(T76:T78)</f>
        <v>0</v>
      </c>
      <c r="U75" s="107" t="n">
        <f aca="false">SUM(U76:U78)</f>
        <v>0</v>
      </c>
      <c r="V75" s="107" t="n">
        <f aca="false">SUM(V76:V78)</f>
        <v>11230.22125</v>
      </c>
      <c r="W75" s="107" t="n">
        <f aca="false">SUM(W76:W78)</f>
        <v>0</v>
      </c>
      <c r="X75" s="107" t="n">
        <f aca="false">SUM(X76:X78)</f>
        <v>0</v>
      </c>
      <c r="Y75" s="107" t="n">
        <f aca="false">SUM(Y76:Y78)</f>
        <v>0</v>
      </c>
      <c r="Z75" s="107" t="n">
        <f aca="false">SUM(Z76:Z78)</f>
        <v>0</v>
      </c>
      <c r="AA75" s="107" t="n">
        <f aca="false">SUM(AA76:AA78)</f>
        <v>0</v>
      </c>
      <c r="AB75" s="107" t="n">
        <f aca="false">SUM(AB76:AB78)</f>
        <v>11230.22125</v>
      </c>
      <c r="AC75" s="107" t="n">
        <f aca="false">SUM(AC76:AC78)</f>
        <v>5615.110625</v>
      </c>
      <c r="AD75" s="107" t="n">
        <f aca="false">SUM(AD76:AD78)</f>
        <v>4211.33296875</v>
      </c>
      <c r="AE75" s="107" t="n">
        <f aca="false">SUM(AE76:AE78)</f>
        <v>2105.666484375</v>
      </c>
      <c r="AF75" s="107" t="n">
        <f aca="false">SUM(AF76:AF78)</f>
        <v>23162.331328125</v>
      </c>
      <c r="AG75" s="107" t="n">
        <f aca="false">SUM(AG76:AG78)</f>
        <v>0</v>
      </c>
      <c r="AH75" s="107" t="n">
        <f aca="false">SUM(AH76:AH78)</f>
        <v>0</v>
      </c>
      <c r="AI75" s="107" t="n">
        <f aca="false">SUM(AI76:AI78)</f>
        <v>0</v>
      </c>
      <c r="AJ75" s="107" t="n">
        <f aca="false">SUM(AJ76:AJ78)</f>
        <v>0</v>
      </c>
      <c r="AK75" s="107" t="n">
        <f aca="false">SUM(AK76:AK78)</f>
        <v>0</v>
      </c>
      <c r="AL75" s="107" t="n">
        <f aca="false">SUM(AL76:AL78)</f>
        <v>0</v>
      </c>
      <c r="AM75" s="107" t="n">
        <f aca="false">SUM(AM76:AM78)</f>
        <v>0</v>
      </c>
      <c r="AN75" s="107" t="n">
        <f aca="false">SUM(AN76:AN78)</f>
        <v>0</v>
      </c>
      <c r="AO75" s="107" t="n">
        <f aca="false">SUM(AO76:AO78)</f>
        <v>0</v>
      </c>
      <c r="AP75" s="107" t="n">
        <f aca="false">SUM(AP76:AP78)</f>
        <v>0</v>
      </c>
      <c r="AQ75" s="107" t="n">
        <f aca="false">SUM(AQ76:AQ78)</f>
        <v>0</v>
      </c>
      <c r="AR75" s="107" t="n">
        <f aca="false">SUM(AR76:AR78)</f>
        <v>0</v>
      </c>
      <c r="AS75" s="107" t="n">
        <f aca="false">SUM(AS76:AS78)</f>
        <v>0</v>
      </c>
      <c r="AT75" s="107" t="n">
        <f aca="false">SUM(AT76:AT78)</f>
        <v>0</v>
      </c>
      <c r="AU75" s="107" t="n">
        <f aca="false">SUM(AU76:AU78)</f>
        <v>0</v>
      </c>
      <c r="AV75" s="107" t="n">
        <f aca="false">SUM(AV76:AV78)</f>
        <v>0</v>
      </c>
      <c r="AW75" s="107" t="n">
        <f aca="false">SUM(AW76:AW78)</f>
        <v>0</v>
      </c>
      <c r="AX75" s="107" t="n">
        <f aca="false">SUM(AX76:AX78)</f>
        <v>0</v>
      </c>
      <c r="AY75" s="107" t="n">
        <f aca="false">SUM(AY76:AY78)</f>
        <v>0</v>
      </c>
      <c r="AZ75" s="107" t="n">
        <f aca="false">SUM(AZ76:AZ78)</f>
        <v>0</v>
      </c>
      <c r="BA75" s="107" t="n">
        <f aca="false">SUM(BA76:BA78)</f>
        <v>0</v>
      </c>
      <c r="BB75" s="107" t="n">
        <f aca="false">SUM(BB76:BB78)</f>
        <v>0</v>
      </c>
      <c r="BC75" s="107" t="n">
        <f aca="false">SUM(BC76:BC78)</f>
        <v>3</v>
      </c>
      <c r="BD75" s="107" t="n">
        <f aca="false">SUM(BD76:BD78)</f>
        <v>6316.999453125</v>
      </c>
      <c r="BE75" s="107" t="n">
        <f aca="false">SUM(BE76:BE78)</f>
        <v>0</v>
      </c>
      <c r="BF75" s="107" t="n">
        <f aca="false">SUM(BF76:BF78)</f>
        <v>0</v>
      </c>
      <c r="BG75" s="107" t="n">
        <f aca="false">SUM(BG76:BG78)</f>
        <v>2</v>
      </c>
      <c r="BH75" s="107" t="n">
        <f aca="false">SUM(BH76:BH78)</f>
        <v>5215.7759765625</v>
      </c>
      <c r="BI75" s="107" t="n">
        <f aca="false">SUM(BI76:BI78)</f>
        <v>0</v>
      </c>
      <c r="BJ75" s="107" t="n">
        <f aca="false">SUM(BJ76:BJ78)</f>
        <v>0</v>
      </c>
      <c r="BK75" s="107" t="n">
        <f aca="false">SUM(BK76:BK78)</f>
        <v>11532.7754296875</v>
      </c>
      <c r="BL75" s="107" t="n">
        <f aca="false">SUM(BL76:BL78)</f>
        <v>34695.1067578125</v>
      </c>
      <c r="BM75" s="107" t="n">
        <f aca="false">SUM(BM76:BM78)</f>
        <v>11932.110078125</v>
      </c>
      <c r="BN75" s="107" t="n">
        <f aca="false">SUM(BN76:BN78)</f>
        <v>22762.9966796875</v>
      </c>
      <c r="BO75" s="107" t="n">
        <f aca="false">SUM(BO76:BO78)</f>
        <v>416341.28109375</v>
      </c>
    </row>
    <row r="76" customFormat="false" ht="15.75" hidden="false" customHeight="true" outlineLevel="0" collapsed="false">
      <c r="B76" s="78" t="s">
        <v>85</v>
      </c>
      <c r="C76" s="41" t="s">
        <v>195</v>
      </c>
      <c r="D76" s="78" t="s">
        <v>150</v>
      </c>
      <c r="E76" s="78" t="s">
        <v>88</v>
      </c>
      <c r="F76" s="41" t="n">
        <v>29</v>
      </c>
      <c r="G76" s="78" t="s">
        <v>151</v>
      </c>
      <c r="H76" s="78" t="s">
        <v>152</v>
      </c>
      <c r="I76" s="78" t="s">
        <v>112</v>
      </c>
      <c r="J76" s="80" t="n">
        <v>1</v>
      </c>
      <c r="K76" s="41" t="s">
        <v>91</v>
      </c>
      <c r="L76" s="81" t="n">
        <v>38.11</v>
      </c>
      <c r="M76" s="81" t="n">
        <v>5.2</v>
      </c>
      <c r="N76" s="82" t="n">
        <v>17697</v>
      </c>
      <c r="O76" s="83" t="n">
        <f aca="false">SUM(N76*M76)</f>
        <v>92024.4</v>
      </c>
      <c r="P76" s="41" t="n">
        <v>1</v>
      </c>
      <c r="Q76" s="41"/>
      <c r="R76" s="41"/>
      <c r="S76" s="41"/>
      <c r="T76" s="41"/>
      <c r="U76" s="41"/>
      <c r="V76" s="86" t="n">
        <f aca="false">O76/24*P76</f>
        <v>3834.35</v>
      </c>
      <c r="W76" s="83"/>
      <c r="X76" s="83"/>
      <c r="Y76" s="83"/>
      <c r="Z76" s="83"/>
      <c r="AA76" s="83"/>
      <c r="AB76" s="86" t="n">
        <f aca="false">V76</f>
        <v>3834.35</v>
      </c>
      <c r="AC76" s="86" t="n">
        <f aca="false">AB76*50%</f>
        <v>1917.175</v>
      </c>
      <c r="AD76" s="86" t="n">
        <f aca="false">(AB76+AC76)*25%</f>
        <v>1437.88125</v>
      </c>
      <c r="AE76" s="86" t="n">
        <f aca="false">SUM(AB76+AD76+AC76)*10%</f>
        <v>718.940625</v>
      </c>
      <c r="AF76" s="86" t="n">
        <f aca="false">SUM(AB76:AE76)</f>
        <v>7908.346875</v>
      </c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27"/>
      <c r="AW76" s="127"/>
      <c r="AX76" s="127"/>
      <c r="AY76" s="127"/>
      <c r="AZ76" s="127"/>
      <c r="BA76" s="112"/>
      <c r="BB76" s="112"/>
      <c r="BC76" s="112" t="n">
        <f aca="false">P76+Q76+R76</f>
        <v>1</v>
      </c>
      <c r="BD76" s="85" t="n">
        <f aca="false">(AB76+AC76+AD76)*30%</f>
        <v>2156.821875</v>
      </c>
      <c r="BE76" s="85"/>
      <c r="BF76" s="112"/>
      <c r="BG76" s="111"/>
      <c r="BH76" s="115"/>
      <c r="BI76" s="85"/>
      <c r="BJ76" s="85"/>
      <c r="BK76" s="86" t="n">
        <f aca="false">AG76+AU76+AZ76+BB76+BD76+BF76+BH76+BE76+BI76+BJ76</f>
        <v>2156.821875</v>
      </c>
      <c r="BL76" s="86" t="n">
        <f aca="false">AF76+BK76</f>
        <v>10065.16875</v>
      </c>
      <c r="BM76" s="86" t="n">
        <f aca="false">AD76+AC76+AE76</f>
        <v>4073.996875</v>
      </c>
      <c r="BN76" s="86" t="n">
        <f aca="false">BL76-BM76</f>
        <v>5991.171875</v>
      </c>
      <c r="BO76" s="86" t="n">
        <f aca="false">BL76*12</f>
        <v>120782.025</v>
      </c>
    </row>
    <row r="77" customFormat="false" ht="15.75" hidden="false" customHeight="true" outlineLevel="0" collapsed="false">
      <c r="B77" s="78" t="s">
        <v>85</v>
      </c>
      <c r="C77" s="41" t="s">
        <v>196</v>
      </c>
      <c r="D77" s="78" t="s">
        <v>156</v>
      </c>
      <c r="E77" s="78" t="s">
        <v>88</v>
      </c>
      <c r="F77" s="41" t="n">
        <v>54</v>
      </c>
      <c r="G77" s="79" t="n">
        <v>43208</v>
      </c>
      <c r="H77" s="79" t="n">
        <v>45034</v>
      </c>
      <c r="I77" s="101" t="s">
        <v>157</v>
      </c>
      <c r="J77" s="80" t="s">
        <v>90</v>
      </c>
      <c r="K77" s="41" t="s">
        <v>91</v>
      </c>
      <c r="L77" s="81" t="n">
        <v>9.01</v>
      </c>
      <c r="M77" s="81" t="n">
        <v>4.79</v>
      </c>
      <c r="N77" s="82" t="n">
        <v>17697</v>
      </c>
      <c r="O77" s="83" t="n">
        <f aca="false">SUM(N77*M77)</f>
        <v>84768.63</v>
      </c>
      <c r="P77" s="41" t="n">
        <v>1</v>
      </c>
      <c r="Q77" s="41"/>
      <c r="R77" s="41"/>
      <c r="S77" s="41"/>
      <c r="T77" s="41"/>
      <c r="U77" s="41"/>
      <c r="V77" s="86" t="n">
        <f aca="false">O77/24*P77</f>
        <v>3532.02625</v>
      </c>
      <c r="W77" s="83"/>
      <c r="X77" s="83"/>
      <c r="Y77" s="83"/>
      <c r="Z77" s="83"/>
      <c r="AA77" s="83"/>
      <c r="AB77" s="86" t="n">
        <f aca="false">V77</f>
        <v>3532.02625</v>
      </c>
      <c r="AC77" s="86" t="n">
        <f aca="false">AB77*50%</f>
        <v>1766.013125</v>
      </c>
      <c r="AD77" s="86" t="n">
        <f aca="false">(AB77+AC77)*25%</f>
        <v>1324.50984375</v>
      </c>
      <c r="AE77" s="86" t="n">
        <f aca="false">SUM(AB77+AD77+AC77)*10%</f>
        <v>662.254921875</v>
      </c>
      <c r="AF77" s="86" t="n">
        <f aca="false">SUM(AB77:AE77)</f>
        <v>7284.804140625</v>
      </c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2"/>
      <c r="AW77" s="112"/>
      <c r="AX77" s="113"/>
      <c r="AY77" s="112"/>
      <c r="AZ77" s="111"/>
      <c r="BA77" s="112"/>
      <c r="BB77" s="112"/>
      <c r="BC77" s="112" t="n">
        <f aca="false">P77+Q77+R77</f>
        <v>1</v>
      </c>
      <c r="BD77" s="85" t="n">
        <f aca="false">(AB77+AC77+AD77)*30%</f>
        <v>1986.764765625</v>
      </c>
      <c r="BE77" s="85"/>
      <c r="BF77" s="112"/>
      <c r="BG77" s="111" t="n">
        <f aca="false">P77+Q77+R77</f>
        <v>1</v>
      </c>
      <c r="BH77" s="115" t="n">
        <f aca="false">(AB77+AC77+AD77)*35%</f>
        <v>2317.8922265625</v>
      </c>
      <c r="BI77" s="85"/>
      <c r="BJ77" s="85"/>
      <c r="BK77" s="86" t="n">
        <f aca="false">AG77+AU77+AZ77+BB77+BD77+BF77+BH77+BE77+BI77+BJ77</f>
        <v>4304.6569921875</v>
      </c>
      <c r="BL77" s="86" t="n">
        <f aca="false">AF77+BK77</f>
        <v>11589.4611328125</v>
      </c>
      <c r="BM77" s="86" t="n">
        <f aca="false">AD77+AC77+AE77</f>
        <v>3752.777890625</v>
      </c>
      <c r="BN77" s="86" t="n">
        <f aca="false">BL77-BM77</f>
        <v>7836.6832421875</v>
      </c>
      <c r="BO77" s="86" t="n">
        <f aca="false">BL77*12</f>
        <v>139073.53359375</v>
      </c>
    </row>
    <row r="78" customFormat="false" ht="15.75" hidden="false" customHeight="true" outlineLevel="0" collapsed="false">
      <c r="B78" s="78" t="s">
        <v>85</v>
      </c>
      <c r="C78" s="41" t="s">
        <v>197</v>
      </c>
      <c r="D78" s="78" t="s">
        <v>134</v>
      </c>
      <c r="E78" s="78" t="s">
        <v>88</v>
      </c>
      <c r="F78" s="41" t="n">
        <v>47</v>
      </c>
      <c r="G78" s="79" t="n">
        <v>43274</v>
      </c>
      <c r="H78" s="79" t="n">
        <v>45100</v>
      </c>
      <c r="I78" s="78" t="s">
        <v>135</v>
      </c>
      <c r="J78" s="80" t="s">
        <v>95</v>
      </c>
      <c r="K78" s="41" t="s">
        <v>96</v>
      </c>
      <c r="L78" s="81" t="n">
        <v>18</v>
      </c>
      <c r="M78" s="81" t="n">
        <v>5.24</v>
      </c>
      <c r="N78" s="82" t="n">
        <v>17697</v>
      </c>
      <c r="O78" s="83" t="n">
        <f aca="false">SUM(N78*M78)</f>
        <v>92732.28</v>
      </c>
      <c r="P78" s="41" t="n">
        <v>1</v>
      </c>
      <c r="Q78" s="41"/>
      <c r="R78" s="41"/>
      <c r="S78" s="41"/>
      <c r="T78" s="41"/>
      <c r="U78" s="41"/>
      <c r="V78" s="86" t="n">
        <f aca="false">O78/24*P78</f>
        <v>3863.845</v>
      </c>
      <c r="W78" s="83"/>
      <c r="X78" s="83"/>
      <c r="Y78" s="83"/>
      <c r="Z78" s="83"/>
      <c r="AA78" s="83"/>
      <c r="AB78" s="86" t="n">
        <f aca="false">V78</f>
        <v>3863.845</v>
      </c>
      <c r="AC78" s="86" t="n">
        <f aca="false">AB78*50%</f>
        <v>1931.9225</v>
      </c>
      <c r="AD78" s="86" t="n">
        <f aca="false">(AB78+AC78)*25%</f>
        <v>1448.941875</v>
      </c>
      <c r="AE78" s="86" t="n">
        <f aca="false">SUM(AB78+AD78+AC78)*10%</f>
        <v>724.4709375</v>
      </c>
      <c r="AF78" s="86" t="n">
        <f aca="false">SUM(AB78:AE78)</f>
        <v>7969.1803125</v>
      </c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2"/>
      <c r="AW78" s="112"/>
      <c r="AX78" s="112"/>
      <c r="AY78" s="112"/>
      <c r="AZ78" s="111"/>
      <c r="BA78" s="112"/>
      <c r="BB78" s="112"/>
      <c r="BC78" s="112" t="n">
        <f aca="false">P78+Q78+R78</f>
        <v>1</v>
      </c>
      <c r="BD78" s="85" t="n">
        <f aca="false">(AB78+AC78+AD78)*30%</f>
        <v>2173.4128125</v>
      </c>
      <c r="BE78" s="85"/>
      <c r="BF78" s="112"/>
      <c r="BG78" s="111" t="n">
        <f aca="false">P78+Q78+R78</f>
        <v>1</v>
      </c>
      <c r="BH78" s="115" t="n">
        <f aca="false">(AB78+AC78+AD78)*40%</f>
        <v>2897.88375</v>
      </c>
      <c r="BI78" s="85"/>
      <c r="BJ78" s="85"/>
      <c r="BK78" s="86" t="n">
        <f aca="false">AG78+AU78+AZ78+BB78+BD78+BF78+BH78+BE78+BI78+BJ78</f>
        <v>5071.2965625</v>
      </c>
      <c r="BL78" s="86" t="n">
        <f aca="false">AF78+BK78</f>
        <v>13040.476875</v>
      </c>
      <c r="BM78" s="86" t="n">
        <f aca="false">AD78+AC78+AE78</f>
        <v>4105.3353125</v>
      </c>
      <c r="BN78" s="86" t="n">
        <f aca="false">BL78-BM78</f>
        <v>8935.1415625</v>
      </c>
      <c r="BO78" s="86" t="n">
        <f aca="false">BL78*12</f>
        <v>156485.7225</v>
      </c>
    </row>
    <row r="79" customFormat="false" ht="15.75" hidden="false" customHeight="true" outlineLevel="0" collapsed="false">
      <c r="B79" s="102" t="s">
        <v>198</v>
      </c>
      <c r="C79" s="33"/>
      <c r="D79" s="78"/>
      <c r="E79" s="41"/>
      <c r="F79" s="41"/>
      <c r="G79" s="41"/>
      <c r="H79" s="41"/>
      <c r="I79" s="41"/>
      <c r="J79" s="128"/>
      <c r="K79" s="33"/>
      <c r="L79" s="33"/>
      <c r="M79" s="126"/>
      <c r="N79" s="106"/>
      <c r="O79" s="107" t="n">
        <f aca="false">O46+O47+O58+O75+O52</f>
        <v>4721913.54</v>
      </c>
      <c r="P79" s="107" t="n">
        <f aca="false">P46+P47+P58+P75+P52</f>
        <v>100</v>
      </c>
      <c r="Q79" s="107" t="n">
        <f aca="false">Q46+Q47+Q58+Q75+Q52</f>
        <v>121</v>
      </c>
      <c r="R79" s="107" t="n">
        <f aca="false">R46+R47+R58+R75+R52</f>
        <v>65</v>
      </c>
      <c r="S79" s="107" t="n">
        <f aca="false">S46+S47+S58+S75+S52</f>
        <v>3</v>
      </c>
      <c r="T79" s="107" t="n">
        <f aca="false">T46+T47+T58+T75+T52</f>
        <v>10</v>
      </c>
      <c r="U79" s="107" t="n">
        <f aca="false">U46+U47+U58+U75+U52</f>
        <v>8</v>
      </c>
      <c r="V79" s="107" t="n">
        <f aca="false">V46+V47+V58+V75+V52</f>
        <v>551962.05625</v>
      </c>
      <c r="W79" s="107" t="n">
        <f aca="false">W46+W47+W58+W75+W52</f>
        <v>677197.82625</v>
      </c>
      <c r="X79" s="107" t="n">
        <f aca="false">X46+X47+X58+X75+X52</f>
        <v>361582.891875</v>
      </c>
      <c r="Y79" s="107" t="n">
        <f aca="false">Y46+Y47+Y58+Y75+Y52</f>
        <v>17254.575</v>
      </c>
      <c r="Z79" s="107" t="n">
        <f aca="false">Z46+Z47+Z58+Z75+Z52</f>
        <v>49706.44875</v>
      </c>
      <c r="AA79" s="107" t="n">
        <f aca="false">AA46+AA47+AA58+AA75+AA52</f>
        <v>40780.524375</v>
      </c>
      <c r="AB79" s="107" t="n">
        <f aca="false">AB46+AB47+AB58+AB75+AB52</f>
        <v>1698484.3225</v>
      </c>
      <c r="AC79" s="107" t="n">
        <f aca="false">AC46+AC47+AC58+AC75+AC52</f>
        <v>849242.16125</v>
      </c>
      <c r="AD79" s="107" t="n">
        <f aca="false">AD46+AD47+AD58+AD75+AD52</f>
        <v>636931.6209375</v>
      </c>
      <c r="AE79" s="107" t="n">
        <f aca="false">AE46+AE47+AE58+AE75+AE52</f>
        <v>290893.746210938</v>
      </c>
      <c r="AF79" s="107" t="n">
        <f aca="false">AF46+AF47+AF58+AF75+AF52</f>
        <v>3475551.85089844</v>
      </c>
      <c r="AG79" s="107" t="n">
        <f aca="false">AG46+AG47+AG58+AG75+AG52</f>
        <v>0</v>
      </c>
      <c r="AH79" s="107" t="n">
        <f aca="false">AH46+AH47+AH58+AH75+AH52</f>
        <v>16.5</v>
      </c>
      <c r="AI79" s="107" t="n">
        <f aca="false">AI46+AI47+AI58+AI75+AI52</f>
        <v>9401.53125</v>
      </c>
      <c r="AJ79" s="107" t="n">
        <f aca="false">AJ46+AJ47+AJ58+AJ75+AJ52</f>
        <v>0</v>
      </c>
      <c r="AK79" s="107" t="n">
        <f aca="false">AK46+AK47+AK58+AK75+AK52</f>
        <v>0</v>
      </c>
      <c r="AL79" s="107" t="n">
        <f aca="false">AL46+AL47+AL58+AL75+AL52</f>
        <v>16.6777777777778</v>
      </c>
      <c r="AM79" s="107" t="n">
        <f aca="false">AM46+AM47+AM58+AM75+AM52</f>
        <v>9401.53125</v>
      </c>
      <c r="AN79" s="107" t="n">
        <f aca="false">AN46+AN47+AN58+AN75+AN52</f>
        <v>12.5</v>
      </c>
      <c r="AO79" s="107" t="n">
        <f aca="false">AO46+AO47+AO58+AO75+AO52</f>
        <v>5530.3125</v>
      </c>
      <c r="AP79" s="107" t="n">
        <f aca="false">AP46+AP47+AP58+AP75+AP52</f>
        <v>8.5</v>
      </c>
      <c r="AQ79" s="107" t="n">
        <f aca="false">AQ46+AQ47+AQ58+AQ75+AQ52</f>
        <v>7853.04375</v>
      </c>
      <c r="AR79" s="107" t="n">
        <f aca="false">AR46+AR47+AR58+AR75+AR52</f>
        <v>55.5</v>
      </c>
      <c r="AS79" s="107" t="n">
        <f aca="false">AS46+AS47+AS58+AS75+AS52</f>
        <v>13383.35625</v>
      </c>
      <c r="AT79" s="107" t="n">
        <f aca="false">AT46+AT47+AT58+AT75+AT52</f>
        <v>98.1777777777778</v>
      </c>
      <c r="AU79" s="107" t="n">
        <f aca="false">AU46+AU47+AU58+AU75+AU52</f>
        <v>13383.35625</v>
      </c>
      <c r="AV79" s="107" t="n">
        <f aca="false">AV46+AV47+AV58+AV75+AV52</f>
        <v>67</v>
      </c>
      <c r="AW79" s="107" t="n">
        <f aca="false">AW46+AW47+AW58+AW75+AW52</f>
        <v>2</v>
      </c>
      <c r="AX79" s="107" t="n">
        <f aca="false">AX46+AX47+AX58+AX75+AX52</f>
        <v>3</v>
      </c>
      <c r="AY79" s="107" t="n">
        <f aca="false">AY46+AY47+AY58+AY75+AY52</f>
        <v>1</v>
      </c>
      <c r="AZ79" s="107" t="n">
        <f aca="false">AZ46+AZ47+AZ58+AZ75+AZ52</f>
        <v>60169.8</v>
      </c>
      <c r="BA79" s="107" t="n">
        <f aca="false">BA46+BA47+BA58+BA75+BA52</f>
        <v>3</v>
      </c>
      <c r="BB79" s="107" t="n">
        <f aca="false">BB46+BB47+BB58+BB75+BB52</f>
        <v>10618.2</v>
      </c>
      <c r="BC79" s="107" t="n">
        <f aca="false">BC46+BC47+BC58+BC75+BC52</f>
        <v>307</v>
      </c>
      <c r="BD79" s="107" t="n">
        <f aca="false">BD46+BD47+BD58+BD75+BD52</f>
        <v>955397.43140625</v>
      </c>
      <c r="BE79" s="107" t="n">
        <f aca="false">BE46+BE47+BE58+BE75+BE52</f>
        <v>17697</v>
      </c>
      <c r="BF79" s="107" t="n">
        <f aca="false">BF46+BF47+BF58+BF75+BF52</f>
        <v>35394</v>
      </c>
      <c r="BG79" s="107" t="n">
        <f aca="false">BG46+BG47+BG58+BG75+BG52</f>
        <v>242</v>
      </c>
      <c r="BH79" s="107" t="n">
        <f aca="false">BH46+BH47+BH58+BH75+BH52</f>
        <v>971660.697890625</v>
      </c>
      <c r="BI79" s="107" t="n">
        <f aca="false">BI46+BI47+BI58+BI75+BI52</f>
        <v>29170</v>
      </c>
      <c r="BJ79" s="107" t="n">
        <f aca="false">BJ46+BJ47+BJ58+BJ75+BJ52</f>
        <v>17697</v>
      </c>
      <c r="BK79" s="107" t="n">
        <f aca="false">BK46+BK47+BK58+BK75+BK52</f>
        <v>2111187.48554687</v>
      </c>
      <c r="BL79" s="107" t="n">
        <f aca="false">BL46+BL47+BL58+BL75+BL52</f>
        <v>5586739.33644531</v>
      </c>
      <c r="BM79" s="107" t="n">
        <f aca="false">BM46+BM47+BM58+BM75+BM52</f>
        <v>2721300.64144531</v>
      </c>
      <c r="BN79" s="107" t="n">
        <f aca="false">BN46+BN47+BN58+BN75+BN52</f>
        <v>2865438.695</v>
      </c>
      <c r="BO79" s="107" t="n">
        <f aca="false">BO46+BO47+BO58+BO75+BO52</f>
        <v>67040872.0373438</v>
      </c>
    </row>
    <row r="80" customFormat="false" ht="15.75" hidden="true" customHeight="true" outlineLevel="0" collapsed="false">
      <c r="B80" s="3"/>
      <c r="C80" s="3"/>
      <c r="D80" s="9"/>
      <c r="E80" s="10"/>
      <c r="F80" s="10"/>
      <c r="G80" s="10"/>
      <c r="H80" s="10"/>
      <c r="I80" s="10"/>
      <c r="J80" s="5"/>
      <c r="K80" s="3"/>
      <c r="L80" s="3"/>
      <c r="M80" s="29"/>
      <c r="N80" s="3"/>
      <c r="O80" s="129"/>
      <c r="P80" s="3"/>
      <c r="Q80" s="8"/>
      <c r="R80" s="3"/>
      <c r="S80" s="6"/>
      <c r="T80" s="6"/>
      <c r="U80" s="6"/>
      <c r="V80" s="3"/>
      <c r="W80" s="3"/>
      <c r="X80" s="3"/>
      <c r="Y80" s="3"/>
      <c r="Z80" s="3"/>
      <c r="AA80" s="3"/>
      <c r="AB80" s="3"/>
      <c r="AU80" s="16"/>
      <c r="AV80" s="130"/>
      <c r="AW80" s="130"/>
      <c r="AX80" s="130"/>
      <c r="AY80" s="130"/>
      <c r="AZ80" s="130"/>
      <c r="BA80" s="16"/>
      <c r="BB80" s="16"/>
      <c r="BK80" s="26"/>
      <c r="BL80" s="131"/>
      <c r="BM80" s="131"/>
      <c r="BN80" s="131"/>
      <c r="BO80" s="16"/>
    </row>
    <row r="81" customFormat="false" ht="15.75" hidden="false" customHeight="true" outlineLevel="0" collapsed="false">
      <c r="B81" s="8" t="s">
        <v>199</v>
      </c>
      <c r="C81" s="20" t="s">
        <v>200</v>
      </c>
      <c r="D81" s="9"/>
      <c r="E81" s="3"/>
      <c r="F81" s="3"/>
      <c r="G81" s="132" t="s">
        <v>201</v>
      </c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3"/>
      <c r="Z81" s="3"/>
      <c r="AA81" s="3"/>
      <c r="AB81" s="3"/>
      <c r="AD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4"/>
      <c r="AV81" s="16"/>
      <c r="AW81" s="16"/>
      <c r="AX81" s="16"/>
      <c r="AY81" s="16"/>
      <c r="AZ81" s="16"/>
      <c r="BA81" s="16"/>
      <c r="BB81" s="16"/>
      <c r="BK81" s="133"/>
      <c r="BL81" s="134"/>
      <c r="BM81" s="134"/>
      <c r="BN81" s="134"/>
      <c r="BO81" s="133"/>
    </row>
    <row r="82" customFormat="false" ht="15.75" hidden="true" customHeight="true" outlineLevel="0" collapsed="false">
      <c r="B82" s="8"/>
      <c r="C82" s="8"/>
      <c r="D82" s="9"/>
      <c r="E82" s="3"/>
      <c r="F82" s="3"/>
      <c r="G82" s="3"/>
      <c r="H82" s="3"/>
      <c r="I82" s="3"/>
      <c r="J82" s="135"/>
      <c r="K82" s="3"/>
      <c r="L82" s="136"/>
      <c r="M82" s="6"/>
      <c r="N82" s="8"/>
      <c r="O82" s="137"/>
      <c r="P82" s="138"/>
      <c r="Q82" s="137"/>
      <c r="R82" s="138"/>
      <c r="S82" s="6"/>
      <c r="T82" s="6"/>
      <c r="U82" s="6"/>
      <c r="V82" s="8"/>
      <c r="W82" s="3"/>
      <c r="X82" s="137"/>
      <c r="Y82" s="3"/>
      <c r="Z82" s="3"/>
      <c r="AA82" s="3"/>
      <c r="AB82" s="3"/>
      <c r="AD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4"/>
      <c r="AV82" s="134"/>
      <c r="AW82" s="16"/>
      <c r="AX82" s="134"/>
      <c r="AY82" s="134"/>
      <c r="AZ82" s="134"/>
      <c r="BA82" s="16"/>
      <c r="BB82" s="16"/>
      <c r="BK82" s="139"/>
      <c r="BL82" s="139"/>
      <c r="BM82" s="139"/>
      <c r="BN82" s="139"/>
    </row>
    <row r="83" customFormat="false" ht="15.75" hidden="false" customHeight="true" outlineLevel="0" collapsed="false">
      <c r="B83" s="8" t="s">
        <v>202</v>
      </c>
      <c r="C83" s="8" t="s">
        <v>203</v>
      </c>
      <c r="D83" s="140"/>
      <c r="E83" s="3"/>
      <c r="F83" s="3"/>
      <c r="G83" s="20" t="s">
        <v>204</v>
      </c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3"/>
      <c r="AA83" s="3"/>
      <c r="AB83" s="3"/>
      <c r="AD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4"/>
      <c r="AV83" s="16"/>
      <c r="AW83" s="16"/>
      <c r="AX83" s="16"/>
      <c r="AY83" s="16"/>
      <c r="AZ83" s="16"/>
      <c r="BA83" s="16"/>
      <c r="BB83" s="16"/>
      <c r="BK83" s="139"/>
      <c r="BL83" s="139"/>
      <c r="BM83" s="139"/>
      <c r="BN83" s="139"/>
    </row>
    <row r="84" customFormat="false" ht="15.75" hidden="true" customHeight="true" outlineLevel="0" collapsed="false">
      <c r="B84" s="8"/>
      <c r="C84" s="8"/>
      <c r="D84" s="140"/>
      <c r="E84" s="10"/>
      <c r="F84" s="10"/>
      <c r="G84" s="10"/>
      <c r="H84" s="10"/>
      <c r="I84" s="10"/>
      <c r="J84" s="5"/>
      <c r="K84" s="3"/>
      <c r="L84" s="3"/>
      <c r="M84" s="29"/>
      <c r="N84" s="8"/>
      <c r="O84" s="8"/>
      <c r="P84" s="8"/>
      <c r="Q84" s="8"/>
      <c r="R84" s="8"/>
      <c r="S84" s="6"/>
      <c r="T84" s="6"/>
      <c r="U84" s="6"/>
      <c r="V84" s="8"/>
      <c r="W84" s="3"/>
      <c r="X84" s="3"/>
      <c r="Y84" s="3"/>
      <c r="Z84" s="3"/>
      <c r="AA84" s="3"/>
      <c r="AB84" s="3"/>
      <c r="AU84" s="16"/>
      <c r="AV84" s="16"/>
      <c r="AW84" s="16"/>
      <c r="AX84" s="16"/>
      <c r="AY84" s="16"/>
      <c r="AZ84" s="16"/>
      <c r="BA84" s="16"/>
      <c r="BB84" s="16"/>
    </row>
    <row r="85" customFormat="false" ht="15.75" hidden="false" customHeight="true" outlineLevel="0" collapsed="false">
      <c r="B85" s="8" t="s">
        <v>205</v>
      </c>
      <c r="C85" s="8" t="s">
        <v>206</v>
      </c>
      <c r="D85" s="140"/>
      <c r="E85" s="10"/>
      <c r="F85" s="10"/>
      <c r="G85" s="10"/>
      <c r="H85" s="10"/>
      <c r="I85" s="10"/>
      <c r="J85" s="5"/>
      <c r="K85" s="3"/>
      <c r="L85" s="3"/>
      <c r="M85" s="29"/>
      <c r="N85" s="8"/>
      <c r="O85" s="8"/>
      <c r="P85" s="141"/>
      <c r="Q85" s="8"/>
      <c r="R85" s="8"/>
      <c r="S85" s="6"/>
      <c r="T85" s="6"/>
      <c r="U85" s="6"/>
      <c r="V85" s="8"/>
      <c r="W85" s="3"/>
      <c r="X85" s="3"/>
      <c r="Y85" s="3"/>
      <c r="Z85" s="3"/>
      <c r="AA85" s="3"/>
      <c r="AB85" s="3"/>
      <c r="AU85" s="16"/>
      <c r="AV85" s="16"/>
      <c r="AW85" s="16"/>
      <c r="AX85" s="16"/>
      <c r="AY85" s="16"/>
      <c r="AZ85" s="16"/>
      <c r="BA85" s="16"/>
      <c r="BB85" s="16"/>
    </row>
    <row r="86" customFormat="false" ht="15.75" hidden="false" customHeight="true" outlineLevel="0" collapsed="false">
      <c r="B86" s="8"/>
      <c r="C86" s="8"/>
      <c r="D86" s="9"/>
      <c r="E86" s="10"/>
      <c r="F86" s="10"/>
      <c r="G86" s="10"/>
      <c r="H86" s="10"/>
      <c r="I86" s="10"/>
      <c r="J86" s="5"/>
      <c r="K86" s="3"/>
      <c r="L86" s="3"/>
      <c r="M86" s="29"/>
      <c r="N86" s="8"/>
      <c r="O86" s="8"/>
      <c r="P86" s="8"/>
      <c r="Q86" s="8"/>
      <c r="R86" s="8"/>
      <c r="S86" s="6"/>
      <c r="T86" s="6"/>
      <c r="U86" s="6"/>
      <c r="V86" s="8"/>
      <c r="W86" s="3"/>
      <c r="X86" s="3"/>
      <c r="Y86" s="3"/>
      <c r="Z86" s="3"/>
      <c r="AA86" s="3"/>
      <c r="AB86" s="3"/>
      <c r="BB86" s="142"/>
    </row>
    <row r="87" customFormat="false" ht="15.75" hidden="false" customHeight="true" outlineLevel="0" collapsed="false">
      <c r="D87" s="9"/>
      <c r="E87" s="10"/>
      <c r="F87" s="10"/>
      <c r="G87" s="10"/>
      <c r="H87" s="10"/>
      <c r="I87" s="10"/>
      <c r="J87" s="5"/>
      <c r="K87" s="3"/>
      <c r="L87" s="3"/>
      <c r="M87" s="29"/>
      <c r="N87" s="3"/>
      <c r="O87" s="3"/>
      <c r="P87" s="3"/>
      <c r="Q87" s="8"/>
      <c r="R87" s="3"/>
      <c r="S87" s="6"/>
      <c r="T87" s="6"/>
      <c r="U87" s="6"/>
      <c r="V87" s="3"/>
      <c r="W87" s="3"/>
      <c r="X87" s="3"/>
      <c r="Y87" s="3"/>
      <c r="Z87" s="3"/>
      <c r="AA87" s="3"/>
      <c r="AB87" s="3"/>
    </row>
    <row r="88" customFormat="false" ht="15.75" hidden="false" customHeight="true" outlineLevel="0" collapsed="false">
      <c r="B88" s="3"/>
      <c r="C88" s="3"/>
      <c r="D88" s="9"/>
      <c r="E88" s="10"/>
      <c r="F88" s="10"/>
      <c r="G88" s="10"/>
      <c r="H88" s="10"/>
      <c r="I88" s="10"/>
      <c r="J88" s="5"/>
      <c r="K88" s="3"/>
      <c r="L88" s="3"/>
      <c r="M88" s="29"/>
      <c r="N88" s="3"/>
      <c r="O88" s="3"/>
      <c r="P88" s="3"/>
      <c r="Q88" s="8"/>
      <c r="R88" s="3"/>
      <c r="S88" s="6"/>
      <c r="T88" s="6"/>
      <c r="U88" s="6"/>
      <c r="V88" s="3"/>
      <c r="W88" s="3"/>
      <c r="X88" s="3"/>
      <c r="Y88" s="3"/>
      <c r="Z88" s="3"/>
      <c r="AA88" s="3"/>
      <c r="AB88" s="3"/>
    </row>
    <row r="89" customFormat="false" ht="15.75" hidden="false" customHeight="true" outlineLevel="0" collapsed="false">
      <c r="B89" s="3"/>
      <c r="C89" s="3"/>
      <c r="D89" s="9"/>
      <c r="E89" s="10"/>
      <c r="F89" s="10"/>
      <c r="G89" s="10"/>
      <c r="H89" s="10"/>
      <c r="I89" s="10"/>
      <c r="J89" s="5"/>
      <c r="K89" s="3"/>
      <c r="L89" s="3"/>
      <c r="M89" s="29"/>
      <c r="N89" s="3"/>
      <c r="O89" s="3"/>
      <c r="P89" s="3"/>
      <c r="Q89" s="8"/>
      <c r="R89" s="3"/>
      <c r="S89" s="6"/>
      <c r="T89" s="6"/>
      <c r="U89" s="6"/>
      <c r="V89" s="3"/>
      <c r="W89" s="3"/>
      <c r="X89" s="3"/>
      <c r="Y89" s="3"/>
      <c r="Z89" s="3"/>
      <c r="AA89" s="3"/>
      <c r="AB89" s="3"/>
    </row>
    <row r="90" customFormat="false" ht="15.75" hidden="false" customHeight="true" outlineLevel="0" collapsed="false">
      <c r="D90" s="143"/>
      <c r="E90" s="144"/>
      <c r="F90" s="144"/>
      <c r="G90" s="144"/>
      <c r="H90" s="144"/>
      <c r="I90" s="144"/>
      <c r="M90" s="145"/>
      <c r="O90" s="146"/>
      <c r="Q90" s="147"/>
    </row>
    <row r="91" customFormat="false" ht="15.75" hidden="false" customHeight="true" outlineLevel="0" collapsed="false">
      <c r="D91" s="143"/>
      <c r="E91" s="144"/>
      <c r="F91" s="144"/>
      <c r="G91" s="144"/>
      <c r="H91" s="144"/>
      <c r="I91" s="144"/>
      <c r="M91" s="145"/>
      <c r="O91" s="148"/>
      <c r="Q91" s="147"/>
      <c r="AF91" s="0" t="s">
        <v>207</v>
      </c>
    </row>
    <row r="92" customFormat="false" ht="15.75" hidden="false" customHeight="true" outlineLevel="0" collapsed="false">
      <c r="D92" s="143"/>
      <c r="E92" s="144"/>
      <c r="F92" s="144"/>
      <c r="G92" s="144"/>
      <c r="H92" s="144"/>
      <c r="I92" s="144"/>
      <c r="M92" s="145"/>
      <c r="Q92" s="147"/>
    </row>
    <row r="93" customFormat="false" ht="15.75" hidden="false" customHeight="true" outlineLevel="0" collapsed="false"/>
  </sheetData>
  <mergeCells count="60">
    <mergeCell ref="B10:B14"/>
    <mergeCell ref="C10:C14"/>
    <mergeCell ref="D10:D14"/>
    <mergeCell ref="E10:E14"/>
    <mergeCell ref="F10:J11"/>
    <mergeCell ref="K10:K14"/>
    <mergeCell ref="L10:L14"/>
    <mergeCell ref="M10:M14"/>
    <mergeCell ref="N10:N14"/>
    <mergeCell ref="O10:O14"/>
    <mergeCell ref="P10:R13"/>
    <mergeCell ref="S10:U13"/>
    <mergeCell ref="V10:AB11"/>
    <mergeCell ref="AC10:AC14"/>
    <mergeCell ref="AD10:AD14"/>
    <mergeCell ref="AE10:AE14"/>
    <mergeCell ref="AF10:AF14"/>
    <mergeCell ref="AG10:AG12"/>
    <mergeCell ref="AH10:AS10"/>
    <mergeCell ref="AT10:AU13"/>
    <mergeCell ref="AV10:AZ12"/>
    <mergeCell ref="BA10:BB13"/>
    <mergeCell ref="BC10:BC14"/>
    <mergeCell ref="BD10:BD14"/>
    <mergeCell ref="BE10:BE14"/>
    <mergeCell ref="BF10:BF14"/>
    <mergeCell ref="BG10:BG14"/>
    <mergeCell ref="BH10:BH14"/>
    <mergeCell ref="BI10:BI14"/>
    <mergeCell ref="BJ10:BJ14"/>
    <mergeCell ref="BK10:BK14"/>
    <mergeCell ref="BL10:BL14"/>
    <mergeCell ref="BM10:BM14"/>
    <mergeCell ref="BN10:BN14"/>
    <mergeCell ref="BO10:BO14"/>
    <mergeCell ref="AH11:AM11"/>
    <mergeCell ref="AN11:AS11"/>
    <mergeCell ref="F12:F14"/>
    <mergeCell ref="G12:H13"/>
    <mergeCell ref="I12:I14"/>
    <mergeCell ref="J12:J14"/>
    <mergeCell ref="V12:X13"/>
    <mergeCell ref="Y12:AA13"/>
    <mergeCell ref="AB12:AB14"/>
    <mergeCell ref="AH12:AI12"/>
    <mergeCell ref="AJ12:AK12"/>
    <mergeCell ref="AL12:AM13"/>
    <mergeCell ref="AN12:AO12"/>
    <mergeCell ref="AP12:AQ12"/>
    <mergeCell ref="AR12:AS13"/>
    <mergeCell ref="AH13:AH14"/>
    <mergeCell ref="AI13:AI14"/>
    <mergeCell ref="AJ13:AK13"/>
    <mergeCell ref="AN13:AO13"/>
    <mergeCell ref="AP13:AQ13"/>
    <mergeCell ref="AV13:AV14"/>
    <mergeCell ref="AW13:AY13"/>
    <mergeCell ref="AZ13:AZ14"/>
    <mergeCell ref="G81:X81"/>
    <mergeCell ref="G83:Y8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6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88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BO93"/>
  <sheetViews>
    <sheetView showFormulas="false" showGridLines="true" showRowColHeaders="true" showZeros="true" rightToLeft="false" tabSelected="false" showOutlineSymbols="true" defaultGridColor="true" view="pageBreakPreview" topLeftCell="A44" colorId="64" zoomScale="73" zoomScaleNormal="100" zoomScalePageLayoutView="73" workbookViewId="0">
      <selection pane="topLeft" activeCell="BN70" activeCellId="0" sqref="BN70"/>
    </sheetView>
  </sheetViews>
  <sheetFormatPr defaultColWidth="10.30078125" defaultRowHeight="15" zeroHeight="false" outlineLevelRow="0" outlineLevelCol="0"/>
  <cols>
    <col collapsed="false" customWidth="true" hidden="false" outlineLevel="0" max="2" min="2" style="0" width="35.29"/>
    <col collapsed="false" customWidth="true" hidden="false" outlineLevel="0" max="3" min="3" style="0" width="13.43"/>
    <col collapsed="false" customWidth="true" hidden="false" outlineLevel="0" max="4" min="4" style="0" width="15.57"/>
    <col collapsed="false" customWidth="true" hidden="false" outlineLevel="0" max="5" min="5" style="0" width="5.43"/>
    <col collapsed="false" customWidth="true" hidden="false" outlineLevel="0" max="6" min="6" style="0" width="8.29"/>
    <col collapsed="false" customWidth="true" hidden="false" outlineLevel="0" max="7" min="7" style="0" width="12.29"/>
    <col collapsed="false" customWidth="true" hidden="false" outlineLevel="0" max="8" min="8" style="0" width="13.43"/>
    <col collapsed="false" customWidth="true" hidden="false" outlineLevel="0" max="9" min="9" style="0" width="7.71"/>
    <col collapsed="false" customWidth="true" hidden="false" outlineLevel="0" max="10" min="10" style="1" width="4.43"/>
    <col collapsed="false" customWidth="true" hidden="false" outlineLevel="0" max="11" min="11" style="0" width="4.86"/>
    <col collapsed="false" customWidth="true" hidden="false" outlineLevel="0" max="12" min="12" style="0" width="5.86"/>
    <col collapsed="false" customWidth="true" hidden="false" outlineLevel="0" max="13" min="13" style="0" width="5.01"/>
    <col collapsed="false" customWidth="true" hidden="false" outlineLevel="0" max="14" min="14" style="0" width="7.29"/>
    <col collapsed="false" customWidth="true" hidden="false" outlineLevel="0" max="15" min="15" style="0" width="10"/>
    <col collapsed="false" customWidth="true" hidden="false" outlineLevel="0" max="16" min="16" style="0" width="5.14"/>
    <col collapsed="false" customWidth="true" hidden="false" outlineLevel="0" max="17" min="17" style="0" width="10.85"/>
    <col collapsed="false" customWidth="true" hidden="false" outlineLevel="0" max="18" min="18" style="0" width="5.86"/>
    <col collapsed="false" customWidth="true" hidden="false" outlineLevel="0" max="19" min="19" style="2" width="6.28"/>
    <col collapsed="false" customWidth="true" hidden="false" outlineLevel="0" max="20" min="20" style="2" width="8"/>
    <col collapsed="false" customWidth="true" hidden="false" outlineLevel="0" max="21" min="21" style="2" width="7.57"/>
    <col collapsed="false" customWidth="true" hidden="false" outlineLevel="0" max="22" min="22" style="0" width="9.29"/>
    <col collapsed="false" customWidth="true" hidden="false" outlineLevel="0" max="23" min="23" style="0" width="8.71"/>
    <col collapsed="false" customWidth="true" hidden="false" outlineLevel="0" max="24" min="24" style="0" width="8.57"/>
    <col collapsed="false" customWidth="true" hidden="false" outlineLevel="0" max="25" min="25" style="0" width="8.42"/>
    <col collapsed="false" customWidth="true" hidden="false" outlineLevel="0" max="26" min="26" style="0" width="8.57"/>
    <col collapsed="false" customWidth="true" hidden="false" outlineLevel="0" max="27" min="27" style="0" width="10.14"/>
    <col collapsed="false" customWidth="true" hidden="false" outlineLevel="0" max="28" min="28" style="0" width="10"/>
    <col collapsed="false" customWidth="true" hidden="false" outlineLevel="0" max="29" min="29" style="0" width="8.71"/>
    <col collapsed="false" customWidth="true" hidden="false" outlineLevel="0" max="31" min="30" style="0" width="10.85"/>
    <col collapsed="false" customWidth="true" hidden="false" outlineLevel="0" max="32" min="32" style="0" width="9.42"/>
    <col collapsed="false" customWidth="true" hidden="true" outlineLevel="0" max="33" min="33" style="0" width="9.42"/>
    <col collapsed="false" customWidth="true" hidden="false" outlineLevel="0" max="34" min="34" style="0" width="9.14"/>
    <col collapsed="false" customWidth="true" hidden="false" outlineLevel="0" max="35" min="35" style="0" width="10.71"/>
    <col collapsed="false" customWidth="true" hidden="false" outlineLevel="0" max="36" min="36" style="0" width="6.28"/>
    <col collapsed="false" customWidth="true" hidden="false" outlineLevel="0" max="37" min="37" style="0" width="8.14"/>
    <col collapsed="false" customWidth="true" hidden="false" outlineLevel="0" max="38" min="38" style="0" width="7"/>
    <col collapsed="false" customWidth="true" hidden="false" outlineLevel="0" max="39" min="39" style="0" width="8"/>
    <col collapsed="false" customWidth="true" hidden="false" outlineLevel="0" max="40" min="40" style="0" width="6.57"/>
    <col collapsed="false" customWidth="true" hidden="false" outlineLevel="0" max="41" min="41" style="0" width="9.42"/>
    <col collapsed="false" customWidth="true" hidden="false" outlineLevel="0" max="42" min="42" style="0" width="8.86"/>
    <col collapsed="false" customWidth="true" hidden="false" outlineLevel="0" max="43" min="43" style="0" width="11.29"/>
    <col collapsed="false" customWidth="true" hidden="false" outlineLevel="0" max="44" min="44" style="0" width="9.71"/>
    <col collapsed="false" customWidth="true" hidden="false" outlineLevel="0" max="46" min="46" style="0" width="9.42"/>
    <col collapsed="false" customWidth="true" hidden="false" outlineLevel="0" max="47" min="47" style="0" width="10.14"/>
    <col collapsed="false" customWidth="true" hidden="false" outlineLevel="0" max="48" min="48" style="0" width="5.43"/>
    <col collapsed="false" customWidth="true" hidden="false" outlineLevel="0" max="49" min="49" style="0" width="6.57"/>
    <col collapsed="false" customWidth="true" hidden="false" outlineLevel="0" max="50" min="50" style="0" width="7"/>
    <col collapsed="false" customWidth="true" hidden="false" outlineLevel="0" max="51" min="51" style="0" width="6.57"/>
    <col collapsed="false" customWidth="true" hidden="false" outlineLevel="0" max="52" min="52" style="0" width="7.86"/>
    <col collapsed="false" customWidth="true" hidden="false" outlineLevel="0" max="53" min="53" style="0" width="6.86"/>
    <col collapsed="false" customWidth="true" hidden="false" outlineLevel="0" max="54" min="54" style="0" width="8.14"/>
    <col collapsed="false" customWidth="true" hidden="false" outlineLevel="0" max="55" min="55" style="0" width="6.01"/>
    <col collapsed="false" customWidth="true" hidden="false" outlineLevel="0" max="57" min="56" style="0" width="12.42"/>
    <col collapsed="false" customWidth="true" hidden="false" outlineLevel="0" max="58" min="58" style="0" width="11.99"/>
    <col collapsed="false" customWidth="true" hidden="false" outlineLevel="0" max="59" min="59" style="0" width="7.71"/>
    <col collapsed="false" customWidth="true" hidden="false" outlineLevel="0" max="60" min="60" style="1" width="11.86"/>
    <col collapsed="false" customWidth="true" hidden="false" outlineLevel="0" max="61" min="61" style="0" width="8.14"/>
    <col collapsed="false" customWidth="true" hidden="false" outlineLevel="0" max="62" min="62" style="0" width="7.71"/>
    <col collapsed="false" customWidth="true" hidden="false" outlineLevel="0" max="67" min="67" style="0" width="10.85"/>
  </cols>
  <sheetData>
    <row r="1" customFormat="false" ht="15.75" hidden="true" customHeight="true" outlineLevel="0" collapsed="false">
      <c r="B1" s="3"/>
      <c r="C1" s="3"/>
      <c r="D1" s="3"/>
      <c r="E1" s="3"/>
      <c r="F1" s="3"/>
      <c r="G1" s="3"/>
      <c r="H1" s="3"/>
      <c r="I1" s="4"/>
      <c r="J1" s="5"/>
      <c r="K1" s="3"/>
      <c r="L1" s="3"/>
      <c r="M1" s="3"/>
      <c r="N1" s="3"/>
      <c r="O1" s="3"/>
      <c r="P1" s="3"/>
      <c r="Q1" s="3"/>
      <c r="R1" s="3"/>
      <c r="S1" s="6"/>
      <c r="T1" s="6"/>
      <c r="U1" s="6"/>
      <c r="V1" s="3"/>
      <c r="W1" s="3"/>
      <c r="X1" s="3"/>
      <c r="Y1" s="3"/>
      <c r="Z1" s="3"/>
      <c r="AA1" s="3"/>
      <c r="AB1" s="3"/>
    </row>
    <row r="2" customFormat="false" ht="15.75" hidden="false" customHeight="true" outlineLevel="0" collapsed="false">
      <c r="B2" s="7" t="s">
        <v>0</v>
      </c>
      <c r="C2" s="8"/>
      <c r="D2" s="9"/>
      <c r="E2" s="10"/>
      <c r="F2" s="10"/>
      <c r="G2" s="10"/>
      <c r="H2" s="10"/>
      <c r="I2" s="10"/>
      <c r="J2" s="5"/>
      <c r="K2" s="3"/>
      <c r="L2" s="11"/>
      <c r="M2" s="6"/>
      <c r="N2" s="3"/>
      <c r="O2" s="3"/>
      <c r="P2" s="3"/>
      <c r="Q2" s="12" t="s">
        <v>1</v>
      </c>
      <c r="R2" s="13"/>
      <c r="S2" s="6"/>
      <c r="T2" s="6"/>
      <c r="U2" s="6"/>
      <c r="V2" s="13"/>
      <c r="W2" s="13" t="s">
        <v>2</v>
      </c>
      <c r="X2" s="14"/>
      <c r="Y2" s="14"/>
      <c r="Z2" s="14"/>
      <c r="AA2" s="14"/>
      <c r="AB2" s="15" t="n">
        <v>4</v>
      </c>
      <c r="AC2" s="15"/>
      <c r="AD2" s="15" t="n">
        <v>5</v>
      </c>
      <c r="AE2" s="15" t="n">
        <v>2</v>
      </c>
      <c r="AF2" s="15" t="n">
        <v>11</v>
      </c>
      <c r="AG2" s="14"/>
      <c r="AH2" s="14"/>
      <c r="AI2" s="14"/>
      <c r="AJ2" s="14"/>
      <c r="AK2" s="14"/>
      <c r="AL2" s="14"/>
      <c r="AM2" s="14"/>
      <c r="AN2" s="14"/>
      <c r="AO2" s="14"/>
      <c r="AP2" s="16"/>
      <c r="AQ2" s="16"/>
      <c r="AR2" s="16"/>
      <c r="AS2" s="16"/>
      <c r="AT2" s="16"/>
      <c r="AU2" s="16"/>
    </row>
    <row r="3" customFormat="false" ht="15.75" hidden="false" customHeight="true" outlineLevel="0" collapsed="false">
      <c r="B3" s="17" t="s">
        <v>3</v>
      </c>
      <c r="C3" s="8"/>
      <c r="D3" s="9"/>
      <c r="E3" s="10"/>
      <c r="F3" s="10"/>
      <c r="G3" s="10"/>
      <c r="H3" s="10"/>
      <c r="I3" s="10"/>
      <c r="J3" s="5"/>
      <c r="K3" s="3"/>
      <c r="L3" s="11"/>
      <c r="M3" s="6"/>
      <c r="N3" s="3"/>
      <c r="O3" s="3"/>
      <c r="P3" s="3"/>
      <c r="Q3" s="12" t="s">
        <v>4</v>
      </c>
      <c r="R3" s="13"/>
      <c r="S3" s="6"/>
      <c r="T3" s="6"/>
      <c r="U3" s="6"/>
      <c r="V3" s="13"/>
      <c r="W3" s="13" t="s">
        <v>5</v>
      </c>
      <c r="X3" s="14"/>
      <c r="Y3" s="14"/>
      <c r="Z3" s="14"/>
      <c r="AA3" s="14"/>
      <c r="AB3" s="15" t="n">
        <v>4</v>
      </c>
      <c r="AC3" s="15"/>
      <c r="AD3" s="15" t="n">
        <v>4</v>
      </c>
      <c r="AE3" s="15" t="n">
        <v>2</v>
      </c>
      <c r="AF3" s="15" t="n">
        <v>10</v>
      </c>
      <c r="AG3" s="14"/>
      <c r="AH3" s="14"/>
      <c r="AI3" s="14"/>
      <c r="AJ3" s="14"/>
      <c r="AK3" s="14"/>
      <c r="AL3" s="14"/>
      <c r="AM3" s="14"/>
      <c r="AN3" s="14"/>
      <c r="AO3" s="14"/>
      <c r="AP3" s="16"/>
      <c r="AQ3" s="16"/>
      <c r="AR3" s="16"/>
      <c r="AS3" s="16"/>
      <c r="AT3" s="16"/>
      <c r="AU3" s="16"/>
    </row>
    <row r="4" customFormat="false" ht="15.75" hidden="false" customHeight="true" outlineLevel="0" collapsed="false">
      <c r="B4" s="17" t="s">
        <v>6</v>
      </c>
      <c r="C4" s="8"/>
      <c r="D4" s="9"/>
      <c r="E4" s="10"/>
      <c r="F4" s="10"/>
      <c r="G4" s="10"/>
      <c r="H4" s="10"/>
      <c r="I4" s="10"/>
      <c r="J4" s="5"/>
      <c r="K4" s="3"/>
      <c r="L4" s="11"/>
      <c r="M4" s="6"/>
      <c r="N4" s="3"/>
      <c r="O4" s="3"/>
      <c r="P4" s="3"/>
      <c r="Q4" s="18" t="s">
        <v>7</v>
      </c>
      <c r="R4" s="13"/>
      <c r="S4" s="6"/>
      <c r="T4" s="6"/>
      <c r="U4" s="6"/>
      <c r="V4" s="13"/>
      <c r="W4" s="13" t="s">
        <v>8</v>
      </c>
      <c r="X4" s="14"/>
      <c r="Y4" s="14"/>
      <c r="Z4" s="14"/>
      <c r="AA4" s="14"/>
      <c r="AB4" s="15" t="n">
        <v>23</v>
      </c>
      <c r="AC4" s="15"/>
      <c r="AD4" s="15" t="n">
        <v>22</v>
      </c>
      <c r="AE4" s="15" t="n">
        <v>17</v>
      </c>
      <c r="AF4" s="15" t="n">
        <v>62</v>
      </c>
      <c r="AG4" s="14"/>
      <c r="AH4" s="14"/>
      <c r="AI4" s="14"/>
      <c r="AJ4" s="14"/>
      <c r="AK4" s="14"/>
      <c r="AL4" s="14"/>
      <c r="AM4" s="14"/>
      <c r="AN4" s="14"/>
      <c r="AO4" s="14"/>
      <c r="AP4" s="16"/>
      <c r="AQ4" s="16"/>
      <c r="AR4" s="16"/>
      <c r="AS4" s="16"/>
      <c r="AT4" s="16"/>
      <c r="AU4" s="16"/>
    </row>
    <row r="5" customFormat="false" ht="15.75" hidden="false" customHeight="true" outlineLevel="0" collapsed="false">
      <c r="B5" s="17" t="s">
        <v>9</v>
      </c>
      <c r="C5" s="19"/>
      <c r="D5" s="9"/>
      <c r="E5" s="10"/>
      <c r="F5" s="10"/>
      <c r="G5" s="10"/>
      <c r="H5" s="10"/>
      <c r="I5" s="10"/>
      <c r="J5" s="5"/>
      <c r="K5" s="3"/>
      <c r="L5" s="20"/>
      <c r="M5" s="6"/>
      <c r="N5" s="3"/>
      <c r="O5" s="3"/>
      <c r="P5" s="3"/>
      <c r="Q5" s="18" t="s">
        <v>9</v>
      </c>
      <c r="R5" s="13"/>
      <c r="S5" s="6"/>
      <c r="T5" s="6"/>
      <c r="U5" s="6"/>
      <c r="V5" s="21"/>
      <c r="W5" s="13" t="s">
        <v>10</v>
      </c>
      <c r="X5" s="14"/>
      <c r="Y5" s="14"/>
      <c r="Z5" s="14"/>
      <c r="AA5" s="14"/>
      <c r="AB5" s="22" t="n">
        <v>93</v>
      </c>
      <c r="AC5" s="22"/>
      <c r="AD5" s="15" t="n">
        <v>148</v>
      </c>
      <c r="AE5" s="23" t="n">
        <v>80</v>
      </c>
      <c r="AF5" s="24" t="n">
        <f aca="false">SUM(AB5:AE5)</f>
        <v>321</v>
      </c>
      <c r="AG5" s="25"/>
      <c r="AH5" s="25"/>
      <c r="AI5" s="25"/>
      <c r="AJ5" s="25"/>
      <c r="AK5" s="25"/>
      <c r="AL5" s="25"/>
      <c r="AM5" s="25"/>
      <c r="AN5" s="25"/>
      <c r="AO5" s="25"/>
      <c r="AP5" s="26"/>
      <c r="AQ5" s="26"/>
      <c r="AR5" s="26"/>
      <c r="AS5" s="26"/>
      <c r="AT5" s="26"/>
      <c r="AU5" s="26"/>
    </row>
    <row r="6" customFormat="false" ht="15.75" hidden="false" customHeight="true" outlineLevel="0" collapsed="false">
      <c r="B6" s="3"/>
      <c r="C6" s="19"/>
      <c r="D6" s="9"/>
      <c r="E6" s="27"/>
      <c r="F6" s="27"/>
      <c r="G6" s="27"/>
      <c r="H6" s="27"/>
      <c r="I6" s="27"/>
      <c r="J6" s="28"/>
      <c r="K6" s="19"/>
      <c r="L6" s="19"/>
      <c r="M6" s="29"/>
      <c r="N6" s="30"/>
      <c r="O6" s="31"/>
      <c r="P6" s="31"/>
      <c r="Q6" s="32"/>
      <c r="R6" s="31"/>
      <c r="S6" s="33" t="s">
        <v>11</v>
      </c>
      <c r="T6" s="34" t="n">
        <v>1</v>
      </c>
      <c r="U6" s="34" t="n">
        <v>2</v>
      </c>
      <c r="V6" s="35" t="n">
        <v>3</v>
      </c>
      <c r="W6" s="35" t="n">
        <v>4</v>
      </c>
      <c r="X6" s="35" t="n">
        <v>5</v>
      </c>
      <c r="Y6" s="35" t="n">
        <v>6</v>
      </c>
      <c r="Z6" s="36" t="n">
        <v>7</v>
      </c>
      <c r="AA6" s="35" t="n">
        <v>8</v>
      </c>
      <c r="AB6" s="35" t="n">
        <v>9</v>
      </c>
      <c r="AC6" s="37"/>
      <c r="AD6" s="37" t="n">
        <v>10</v>
      </c>
      <c r="AE6" s="37" t="n">
        <v>11</v>
      </c>
      <c r="AF6" s="35" t="s">
        <v>12</v>
      </c>
      <c r="AG6" s="14"/>
      <c r="AH6" s="14"/>
      <c r="AI6" s="14"/>
      <c r="AJ6" s="14"/>
      <c r="AK6" s="14"/>
      <c r="AL6" s="14"/>
      <c r="AM6" s="14"/>
      <c r="AN6" s="14"/>
      <c r="AO6" s="14"/>
      <c r="AP6" s="16"/>
      <c r="AQ6" s="16"/>
      <c r="AR6" s="16"/>
      <c r="AS6" s="16"/>
      <c r="AT6" s="16"/>
      <c r="AU6" s="16"/>
      <c r="BA6" s="16"/>
    </row>
    <row r="7" customFormat="false" ht="15.75" hidden="false" customHeight="true" outlineLevel="0" collapsed="false">
      <c r="B7" s="3"/>
      <c r="C7" s="38" t="s">
        <v>13</v>
      </c>
      <c r="D7" s="9"/>
      <c r="E7" s="39"/>
      <c r="F7" s="39"/>
      <c r="G7" s="39"/>
      <c r="H7" s="39"/>
      <c r="I7" s="39"/>
      <c r="J7" s="28"/>
      <c r="K7" s="19"/>
      <c r="L7" s="19"/>
      <c r="M7" s="29"/>
      <c r="N7" s="40"/>
      <c r="O7" s="31"/>
      <c r="P7" s="31"/>
      <c r="Q7" s="32"/>
      <c r="R7" s="40" t="s">
        <v>14</v>
      </c>
      <c r="S7" s="41" t="n">
        <v>1</v>
      </c>
      <c r="T7" s="41" t="n">
        <v>1</v>
      </c>
      <c r="U7" s="42" t="n">
        <v>1</v>
      </c>
      <c r="V7" s="15" t="n">
        <v>1</v>
      </c>
      <c r="W7" s="15" t="n">
        <v>1</v>
      </c>
      <c r="X7" s="15" t="n">
        <v>1</v>
      </c>
      <c r="Y7" s="15" t="n">
        <v>1</v>
      </c>
      <c r="Z7" s="15" t="n">
        <v>1</v>
      </c>
      <c r="AA7" s="15" t="n">
        <v>1</v>
      </c>
      <c r="AB7" s="15" t="n">
        <v>1</v>
      </c>
      <c r="AC7" s="15"/>
      <c r="AD7" s="15" t="n">
        <v>1</v>
      </c>
      <c r="AE7" s="15" t="n">
        <v>1</v>
      </c>
      <c r="AF7" s="15" t="n">
        <f aca="false">SUM(S7:AE7)</f>
        <v>12</v>
      </c>
      <c r="AG7" s="14"/>
      <c r="AH7" s="14"/>
      <c r="AI7" s="14"/>
      <c r="AJ7" s="14"/>
      <c r="AK7" s="14"/>
      <c r="AL7" s="14"/>
      <c r="AM7" s="14"/>
      <c r="AN7" s="14"/>
      <c r="AO7" s="14"/>
      <c r="AP7" s="16"/>
      <c r="AQ7" s="16"/>
      <c r="AR7" s="16"/>
      <c r="AS7" s="16"/>
      <c r="AT7" s="16"/>
      <c r="AU7" s="16"/>
      <c r="BA7" s="16"/>
    </row>
    <row r="8" customFormat="false" ht="15.75" hidden="false" customHeight="true" outlineLevel="0" collapsed="false">
      <c r="B8" s="7" t="s">
        <v>15</v>
      </c>
      <c r="C8" s="19"/>
      <c r="D8" s="9"/>
      <c r="E8" s="27"/>
      <c r="F8" s="27"/>
      <c r="G8" s="27"/>
      <c r="H8" s="27"/>
      <c r="I8" s="27"/>
      <c r="J8" s="28"/>
      <c r="K8" s="19"/>
      <c r="L8" s="19"/>
      <c r="M8" s="29"/>
      <c r="N8" s="40"/>
      <c r="O8" s="31"/>
      <c r="P8" s="31"/>
      <c r="Q8" s="32"/>
      <c r="R8" s="40" t="s">
        <v>16</v>
      </c>
      <c r="S8" s="41" t="n">
        <v>1</v>
      </c>
      <c r="T8" s="41" t="n">
        <v>1</v>
      </c>
      <c r="U8" s="42" t="n">
        <v>1</v>
      </c>
      <c r="V8" s="15" t="n">
        <v>1</v>
      </c>
      <c r="W8" s="42" t="n">
        <v>1</v>
      </c>
      <c r="X8" s="42" t="n">
        <v>1</v>
      </c>
      <c r="Y8" s="15" t="n">
        <v>1</v>
      </c>
      <c r="Z8" s="15" t="n">
        <v>0.5</v>
      </c>
      <c r="AA8" s="15" t="n">
        <v>1</v>
      </c>
      <c r="AB8" s="15" t="n">
        <v>0.5</v>
      </c>
      <c r="AC8" s="15"/>
      <c r="AD8" s="15" t="n">
        <v>1</v>
      </c>
      <c r="AE8" s="15" t="n">
        <v>1</v>
      </c>
      <c r="AF8" s="15" t="n">
        <f aca="false">SUM(S8:AE8)</f>
        <v>11</v>
      </c>
      <c r="AG8" s="14"/>
      <c r="AH8" s="14"/>
      <c r="AI8" s="14"/>
      <c r="AJ8" s="14"/>
      <c r="AK8" s="14"/>
      <c r="AL8" s="14"/>
      <c r="AM8" s="14"/>
      <c r="AN8" s="14"/>
      <c r="AO8" s="14"/>
      <c r="AP8" s="16"/>
      <c r="AQ8" s="16"/>
      <c r="AR8" s="16"/>
      <c r="AS8" s="16"/>
      <c r="AT8" s="16"/>
      <c r="AU8" s="16"/>
      <c r="BA8" s="16"/>
    </row>
    <row r="9" customFormat="false" ht="15.75" hidden="false" customHeight="true" outlineLevel="0" collapsed="false">
      <c r="B9" s="7" t="s">
        <v>17</v>
      </c>
      <c r="C9" s="19"/>
      <c r="D9" s="20"/>
      <c r="E9" s="27"/>
      <c r="F9" s="27"/>
      <c r="G9" s="27"/>
      <c r="H9" s="27"/>
      <c r="I9" s="27"/>
      <c r="J9" s="28"/>
      <c r="K9" s="19"/>
      <c r="L9" s="19"/>
      <c r="M9" s="29"/>
      <c r="N9" s="40"/>
      <c r="O9" s="31"/>
      <c r="P9" s="31"/>
      <c r="Q9" s="32"/>
      <c r="R9" s="40" t="s">
        <v>18</v>
      </c>
      <c r="S9" s="43" t="n">
        <v>3</v>
      </c>
      <c r="T9" s="43" t="n">
        <v>5</v>
      </c>
      <c r="U9" s="43" t="n">
        <v>6</v>
      </c>
      <c r="V9" s="42" t="n">
        <v>7</v>
      </c>
      <c r="W9" s="42" t="n">
        <v>5</v>
      </c>
      <c r="X9" s="42" t="n">
        <v>5</v>
      </c>
      <c r="Y9" s="42" t="n">
        <v>5</v>
      </c>
      <c r="Z9" s="42" t="n">
        <v>2</v>
      </c>
      <c r="AA9" s="42" t="n">
        <v>7</v>
      </c>
      <c r="AB9" s="42" t="n">
        <v>3</v>
      </c>
      <c r="AC9" s="41"/>
      <c r="AD9" s="15" t="n">
        <v>8</v>
      </c>
      <c r="AE9" s="15" t="n">
        <v>9</v>
      </c>
      <c r="AF9" s="15" t="n">
        <f aca="false">SUM(S9:AE9)</f>
        <v>65</v>
      </c>
      <c r="AG9" s="14"/>
      <c r="AH9" s="14"/>
      <c r="AI9" s="14"/>
      <c r="AJ9" s="14"/>
      <c r="AK9" s="14"/>
      <c r="AL9" s="14"/>
      <c r="AM9" s="14"/>
      <c r="AN9" s="14"/>
      <c r="AO9" s="14"/>
      <c r="AP9" s="16"/>
      <c r="AQ9" s="16"/>
      <c r="AR9" s="16"/>
      <c r="AS9" s="16"/>
      <c r="AT9" s="16"/>
      <c r="AU9" s="16"/>
      <c r="BA9" s="44"/>
    </row>
    <row r="10" customFormat="false" ht="15.75" hidden="false" customHeight="true" outlineLevel="0" collapsed="false">
      <c r="B10" s="45" t="s">
        <v>19</v>
      </c>
      <c r="C10" s="46" t="s">
        <v>20</v>
      </c>
      <c r="D10" s="47" t="s">
        <v>21</v>
      </c>
      <c r="E10" s="45" t="s">
        <v>22</v>
      </c>
      <c r="F10" s="48" t="s">
        <v>23</v>
      </c>
      <c r="G10" s="48"/>
      <c r="H10" s="48"/>
      <c r="I10" s="48"/>
      <c r="J10" s="48"/>
      <c r="K10" s="46" t="s">
        <v>24</v>
      </c>
      <c r="L10" s="46" t="s">
        <v>25</v>
      </c>
      <c r="M10" s="49" t="s">
        <v>26</v>
      </c>
      <c r="N10" s="46" t="s">
        <v>27</v>
      </c>
      <c r="O10" s="46" t="s">
        <v>28</v>
      </c>
      <c r="P10" s="45" t="s">
        <v>29</v>
      </c>
      <c r="Q10" s="45"/>
      <c r="R10" s="45"/>
      <c r="S10" s="45" t="s">
        <v>30</v>
      </c>
      <c r="T10" s="45"/>
      <c r="U10" s="45"/>
      <c r="V10" s="50" t="s">
        <v>31</v>
      </c>
      <c r="W10" s="50"/>
      <c r="X10" s="50"/>
      <c r="Y10" s="50"/>
      <c r="Z10" s="50"/>
      <c r="AA10" s="50"/>
      <c r="AB10" s="50"/>
      <c r="AC10" s="51" t="n">
        <v>0.5</v>
      </c>
      <c r="AD10" s="52" t="s">
        <v>32</v>
      </c>
      <c r="AE10" s="53" t="s">
        <v>33</v>
      </c>
      <c r="AF10" s="52" t="s">
        <v>34</v>
      </c>
      <c r="AG10" s="54" t="s">
        <v>35</v>
      </c>
      <c r="AH10" s="55" t="s">
        <v>36</v>
      </c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6" t="s">
        <v>37</v>
      </c>
      <c r="AU10" s="56"/>
      <c r="AV10" s="56" t="s">
        <v>38</v>
      </c>
      <c r="AW10" s="56"/>
      <c r="AX10" s="56"/>
      <c r="AY10" s="56"/>
      <c r="AZ10" s="56"/>
      <c r="BA10" s="52" t="s">
        <v>39</v>
      </c>
      <c r="BB10" s="52"/>
      <c r="BC10" s="57" t="s">
        <v>40</v>
      </c>
      <c r="BD10" s="57" t="n">
        <v>0.3</v>
      </c>
      <c r="BE10" s="57" t="s">
        <v>41</v>
      </c>
      <c r="BF10" s="57" t="s">
        <v>42</v>
      </c>
      <c r="BG10" s="57" t="s">
        <v>43</v>
      </c>
      <c r="BH10" s="58" t="s">
        <v>44</v>
      </c>
      <c r="BI10" s="57" t="s">
        <v>45</v>
      </c>
      <c r="BJ10" s="57" t="s">
        <v>46</v>
      </c>
      <c r="BK10" s="59" t="s">
        <v>47</v>
      </c>
      <c r="BL10" s="57" t="s">
        <v>48</v>
      </c>
      <c r="BM10" s="57" t="s">
        <v>49</v>
      </c>
      <c r="BN10" s="57" t="s">
        <v>50</v>
      </c>
      <c r="BO10" s="56" t="s">
        <v>51</v>
      </c>
    </row>
    <row r="11" customFormat="false" ht="15.75" hidden="false" customHeight="true" outlineLevel="0" collapsed="false">
      <c r="B11" s="45"/>
      <c r="C11" s="46"/>
      <c r="D11" s="47"/>
      <c r="E11" s="45"/>
      <c r="F11" s="48"/>
      <c r="G11" s="48"/>
      <c r="H11" s="48"/>
      <c r="I11" s="48"/>
      <c r="J11" s="48"/>
      <c r="K11" s="46"/>
      <c r="L11" s="46"/>
      <c r="M11" s="49"/>
      <c r="N11" s="46"/>
      <c r="O11" s="46"/>
      <c r="P11" s="45"/>
      <c r="Q11" s="45"/>
      <c r="R11" s="45"/>
      <c r="S11" s="45"/>
      <c r="T11" s="45"/>
      <c r="U11" s="45"/>
      <c r="V11" s="50"/>
      <c r="W11" s="50"/>
      <c r="X11" s="50"/>
      <c r="Y11" s="50"/>
      <c r="Z11" s="50"/>
      <c r="AA11" s="50"/>
      <c r="AB11" s="50"/>
      <c r="AC11" s="51"/>
      <c r="AD11" s="52"/>
      <c r="AE11" s="53"/>
      <c r="AF11" s="52"/>
      <c r="AG11" s="54"/>
      <c r="AH11" s="60" t="s">
        <v>52</v>
      </c>
      <c r="AI11" s="60"/>
      <c r="AJ11" s="60"/>
      <c r="AK11" s="60"/>
      <c r="AL11" s="60"/>
      <c r="AM11" s="60"/>
      <c r="AN11" s="60" t="s">
        <v>53</v>
      </c>
      <c r="AO11" s="60"/>
      <c r="AP11" s="60"/>
      <c r="AQ11" s="60"/>
      <c r="AR11" s="60"/>
      <c r="AS11" s="60"/>
      <c r="AT11" s="56"/>
      <c r="AU11" s="56"/>
      <c r="AV11" s="56"/>
      <c r="AW11" s="56"/>
      <c r="AX11" s="56"/>
      <c r="AY11" s="56"/>
      <c r="AZ11" s="56"/>
      <c r="BA11" s="52"/>
      <c r="BB11" s="52"/>
      <c r="BC11" s="57"/>
      <c r="BD11" s="57"/>
      <c r="BE11" s="57"/>
      <c r="BF11" s="57"/>
      <c r="BG11" s="57"/>
      <c r="BH11" s="58"/>
      <c r="BI11" s="57"/>
      <c r="BJ11" s="57"/>
      <c r="BK11" s="59"/>
      <c r="BL11" s="57"/>
      <c r="BM11" s="57"/>
      <c r="BN11" s="57"/>
      <c r="BO11" s="56"/>
    </row>
    <row r="12" customFormat="false" ht="11.25" hidden="false" customHeight="true" outlineLevel="0" collapsed="false">
      <c r="B12" s="45"/>
      <c r="C12" s="46"/>
      <c r="D12" s="47"/>
      <c r="E12" s="45"/>
      <c r="F12" s="61" t="s">
        <v>54</v>
      </c>
      <c r="G12" s="62" t="s">
        <v>55</v>
      </c>
      <c r="H12" s="62"/>
      <c r="I12" s="63" t="s">
        <v>56</v>
      </c>
      <c r="J12" s="64" t="s">
        <v>57</v>
      </c>
      <c r="K12" s="46"/>
      <c r="L12" s="46"/>
      <c r="M12" s="49"/>
      <c r="N12" s="46"/>
      <c r="O12" s="46"/>
      <c r="P12" s="45"/>
      <c r="Q12" s="45"/>
      <c r="R12" s="45"/>
      <c r="S12" s="45"/>
      <c r="T12" s="45"/>
      <c r="U12" s="45"/>
      <c r="V12" s="45" t="s">
        <v>58</v>
      </c>
      <c r="W12" s="45"/>
      <c r="X12" s="45"/>
      <c r="Y12" s="45" t="s">
        <v>59</v>
      </c>
      <c r="Z12" s="45"/>
      <c r="AA12" s="45"/>
      <c r="AB12" s="45" t="s">
        <v>60</v>
      </c>
      <c r="AC12" s="51"/>
      <c r="AD12" s="52"/>
      <c r="AE12" s="53"/>
      <c r="AF12" s="52"/>
      <c r="AG12" s="54"/>
      <c r="AH12" s="65" t="s">
        <v>61</v>
      </c>
      <c r="AI12" s="65"/>
      <c r="AJ12" s="65" t="s">
        <v>62</v>
      </c>
      <c r="AK12" s="65"/>
      <c r="AL12" s="55" t="s">
        <v>60</v>
      </c>
      <c r="AM12" s="55"/>
      <c r="AN12" s="55" t="s">
        <v>62</v>
      </c>
      <c r="AO12" s="55"/>
      <c r="AP12" s="55" t="s">
        <v>61</v>
      </c>
      <c r="AQ12" s="55"/>
      <c r="AR12" s="66" t="s">
        <v>60</v>
      </c>
      <c r="AS12" s="66"/>
      <c r="AT12" s="56"/>
      <c r="AU12" s="56"/>
      <c r="AV12" s="56"/>
      <c r="AW12" s="56"/>
      <c r="AX12" s="56"/>
      <c r="AY12" s="56"/>
      <c r="AZ12" s="56"/>
      <c r="BA12" s="52"/>
      <c r="BB12" s="52"/>
      <c r="BC12" s="57"/>
      <c r="BD12" s="57"/>
      <c r="BE12" s="57"/>
      <c r="BF12" s="57"/>
      <c r="BG12" s="57"/>
      <c r="BH12" s="58"/>
      <c r="BI12" s="57"/>
      <c r="BJ12" s="57"/>
      <c r="BK12" s="59"/>
      <c r="BL12" s="57"/>
      <c r="BM12" s="57"/>
      <c r="BN12" s="57"/>
      <c r="BO12" s="56"/>
    </row>
    <row r="13" customFormat="false" ht="18" hidden="false" customHeight="true" outlineLevel="0" collapsed="false">
      <c r="B13" s="45"/>
      <c r="C13" s="46"/>
      <c r="D13" s="47"/>
      <c r="E13" s="45"/>
      <c r="F13" s="61"/>
      <c r="G13" s="62"/>
      <c r="H13" s="62"/>
      <c r="I13" s="63"/>
      <c r="J13" s="64"/>
      <c r="K13" s="46"/>
      <c r="L13" s="46"/>
      <c r="M13" s="49"/>
      <c r="N13" s="46"/>
      <c r="O13" s="46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51"/>
      <c r="AD13" s="52"/>
      <c r="AE13" s="53"/>
      <c r="AF13" s="52"/>
      <c r="AG13" s="60" t="s">
        <v>63</v>
      </c>
      <c r="AH13" s="67" t="s">
        <v>64</v>
      </c>
      <c r="AI13" s="55" t="s">
        <v>65</v>
      </c>
      <c r="AJ13" s="55" t="s">
        <v>66</v>
      </c>
      <c r="AK13" s="55"/>
      <c r="AL13" s="55"/>
      <c r="AM13" s="55"/>
      <c r="AN13" s="55" t="s">
        <v>67</v>
      </c>
      <c r="AO13" s="55"/>
      <c r="AP13" s="68" t="s">
        <v>68</v>
      </c>
      <c r="AQ13" s="68"/>
      <c r="AR13" s="66"/>
      <c r="AS13" s="66"/>
      <c r="AT13" s="56"/>
      <c r="AU13" s="56"/>
      <c r="AV13" s="69" t="s">
        <v>69</v>
      </c>
      <c r="AW13" s="70" t="s">
        <v>70</v>
      </c>
      <c r="AX13" s="70"/>
      <c r="AY13" s="70"/>
      <c r="AZ13" s="56" t="s">
        <v>65</v>
      </c>
      <c r="BA13" s="52"/>
      <c r="BB13" s="52"/>
      <c r="BC13" s="57"/>
      <c r="BD13" s="57"/>
      <c r="BE13" s="57"/>
      <c r="BF13" s="57"/>
      <c r="BG13" s="57"/>
      <c r="BH13" s="58"/>
      <c r="BI13" s="57"/>
      <c r="BJ13" s="57"/>
      <c r="BK13" s="59"/>
      <c r="BL13" s="57"/>
      <c r="BM13" s="57"/>
      <c r="BN13" s="57"/>
      <c r="BO13" s="56"/>
    </row>
    <row r="14" customFormat="false" ht="22.5" hidden="false" customHeight="true" outlineLevel="0" collapsed="false">
      <c r="B14" s="45"/>
      <c r="C14" s="46"/>
      <c r="D14" s="47"/>
      <c r="E14" s="45"/>
      <c r="F14" s="61"/>
      <c r="G14" s="63" t="s">
        <v>71</v>
      </c>
      <c r="H14" s="63" t="s">
        <v>72</v>
      </c>
      <c r="I14" s="63"/>
      <c r="J14" s="64"/>
      <c r="K14" s="46"/>
      <c r="L14" s="46"/>
      <c r="M14" s="49"/>
      <c r="N14" s="46"/>
      <c r="O14" s="46"/>
      <c r="P14" s="45" t="s">
        <v>73</v>
      </c>
      <c r="Q14" s="45" t="s">
        <v>74</v>
      </c>
      <c r="R14" s="71" t="s">
        <v>75</v>
      </c>
      <c r="S14" s="45" t="s">
        <v>73</v>
      </c>
      <c r="T14" s="45" t="s">
        <v>74</v>
      </c>
      <c r="U14" s="71" t="s">
        <v>75</v>
      </c>
      <c r="V14" s="45" t="s">
        <v>52</v>
      </c>
      <c r="W14" s="45" t="s">
        <v>74</v>
      </c>
      <c r="X14" s="71" t="s">
        <v>75</v>
      </c>
      <c r="Y14" s="45" t="s">
        <v>52</v>
      </c>
      <c r="Z14" s="45" t="s">
        <v>74</v>
      </c>
      <c r="AA14" s="71" t="s">
        <v>75</v>
      </c>
      <c r="AB14" s="45"/>
      <c r="AC14" s="51"/>
      <c r="AD14" s="52"/>
      <c r="AE14" s="53"/>
      <c r="AF14" s="52"/>
      <c r="AG14" s="72" t="s">
        <v>76</v>
      </c>
      <c r="AH14" s="67"/>
      <c r="AI14" s="55"/>
      <c r="AJ14" s="68" t="s">
        <v>77</v>
      </c>
      <c r="AK14" s="68" t="s">
        <v>65</v>
      </c>
      <c r="AL14" s="73" t="s">
        <v>77</v>
      </c>
      <c r="AM14" s="73" t="s">
        <v>65</v>
      </c>
      <c r="AN14" s="73" t="s">
        <v>77</v>
      </c>
      <c r="AO14" s="73" t="s">
        <v>65</v>
      </c>
      <c r="AP14" s="73" t="s">
        <v>77</v>
      </c>
      <c r="AQ14" s="73" t="s">
        <v>65</v>
      </c>
      <c r="AR14" s="74" t="s">
        <v>77</v>
      </c>
      <c r="AS14" s="74" t="s">
        <v>65</v>
      </c>
      <c r="AT14" s="56" t="s">
        <v>77</v>
      </c>
      <c r="AU14" s="56" t="s">
        <v>65</v>
      </c>
      <c r="AV14" s="69"/>
      <c r="AW14" s="75" t="s">
        <v>78</v>
      </c>
      <c r="AX14" s="75" t="s">
        <v>79</v>
      </c>
      <c r="AY14" s="75" t="s">
        <v>80</v>
      </c>
      <c r="AZ14" s="56"/>
      <c r="BA14" s="76" t="n">
        <v>0.2</v>
      </c>
      <c r="BB14" s="76" t="s">
        <v>65</v>
      </c>
      <c r="BC14" s="57"/>
      <c r="BD14" s="57"/>
      <c r="BE14" s="57"/>
      <c r="BF14" s="57"/>
      <c r="BG14" s="57"/>
      <c r="BH14" s="58"/>
      <c r="BI14" s="57"/>
      <c r="BJ14" s="57"/>
      <c r="BK14" s="59"/>
      <c r="BL14" s="57"/>
      <c r="BM14" s="57"/>
      <c r="BN14" s="57"/>
      <c r="BO14" s="56"/>
    </row>
    <row r="15" customFormat="false" ht="15.75" hidden="false" customHeight="true" outlineLevel="0" collapsed="false">
      <c r="B15" s="77" t="s">
        <v>81</v>
      </c>
      <c r="C15" s="77" t="s">
        <v>82</v>
      </c>
      <c r="D15" s="77" t="s">
        <v>83</v>
      </c>
      <c r="E15" s="77" t="s">
        <v>84</v>
      </c>
      <c r="F15" s="77" t="n">
        <v>1</v>
      </c>
      <c r="G15" s="77" t="n">
        <v>2</v>
      </c>
      <c r="H15" s="77" t="n">
        <v>3</v>
      </c>
      <c r="I15" s="77" t="n">
        <v>4</v>
      </c>
      <c r="J15" s="77" t="n">
        <v>5</v>
      </c>
      <c r="K15" s="77" t="n">
        <v>6</v>
      </c>
      <c r="L15" s="77" t="n">
        <v>7</v>
      </c>
      <c r="M15" s="77" t="n">
        <v>8</v>
      </c>
      <c r="N15" s="77" t="n">
        <v>9</v>
      </c>
      <c r="O15" s="77" t="n">
        <v>10</v>
      </c>
      <c r="P15" s="77" t="n">
        <v>11</v>
      </c>
      <c r="Q15" s="77" t="n">
        <v>12</v>
      </c>
      <c r="R15" s="77" t="n">
        <v>13</v>
      </c>
      <c r="S15" s="77" t="n">
        <v>14</v>
      </c>
      <c r="T15" s="77" t="n">
        <v>15</v>
      </c>
      <c r="U15" s="77" t="n">
        <v>16</v>
      </c>
      <c r="V15" s="77" t="n">
        <v>17</v>
      </c>
      <c r="W15" s="77" t="n">
        <v>18</v>
      </c>
      <c r="X15" s="77" t="n">
        <v>19</v>
      </c>
      <c r="Y15" s="77" t="n">
        <v>20</v>
      </c>
      <c r="Z15" s="77" t="n">
        <v>21</v>
      </c>
      <c r="AA15" s="77" t="n">
        <v>22</v>
      </c>
      <c r="AB15" s="77" t="n">
        <v>23</v>
      </c>
      <c r="AC15" s="77" t="n">
        <v>24</v>
      </c>
      <c r="AD15" s="77" t="n">
        <v>25</v>
      </c>
      <c r="AE15" s="77" t="n">
        <v>26</v>
      </c>
      <c r="AF15" s="77" t="n">
        <v>27</v>
      </c>
      <c r="AG15" s="77" t="n">
        <v>28</v>
      </c>
      <c r="AH15" s="77" t="n">
        <v>29</v>
      </c>
      <c r="AI15" s="77" t="n">
        <v>30</v>
      </c>
      <c r="AJ15" s="77" t="n">
        <v>31</v>
      </c>
      <c r="AK15" s="77" t="n">
        <v>32</v>
      </c>
      <c r="AL15" s="77" t="n">
        <v>33</v>
      </c>
      <c r="AM15" s="77" t="n">
        <v>34</v>
      </c>
      <c r="AN15" s="77" t="n">
        <v>35</v>
      </c>
      <c r="AO15" s="77" t="n">
        <v>36</v>
      </c>
      <c r="AP15" s="77" t="n">
        <v>37</v>
      </c>
      <c r="AQ15" s="77" t="n">
        <v>38</v>
      </c>
      <c r="AR15" s="77" t="n">
        <v>39</v>
      </c>
      <c r="AS15" s="77" t="n">
        <v>40</v>
      </c>
      <c r="AT15" s="77" t="n">
        <v>41</v>
      </c>
      <c r="AU15" s="77" t="n">
        <v>42</v>
      </c>
      <c r="AV15" s="77" t="n">
        <v>43</v>
      </c>
      <c r="AW15" s="77" t="n">
        <v>44</v>
      </c>
      <c r="AX15" s="77" t="n">
        <v>45</v>
      </c>
      <c r="AY15" s="77" t="n">
        <v>46</v>
      </c>
      <c r="AZ15" s="77" t="n">
        <v>47</v>
      </c>
      <c r="BA15" s="77" t="n">
        <v>48</v>
      </c>
      <c r="BB15" s="77" t="n">
        <v>49</v>
      </c>
      <c r="BC15" s="77" t="n">
        <v>50</v>
      </c>
      <c r="BD15" s="77" t="n">
        <v>51</v>
      </c>
      <c r="BE15" s="77" t="n">
        <v>52</v>
      </c>
      <c r="BF15" s="77" t="n">
        <v>53</v>
      </c>
      <c r="BG15" s="77" t="n">
        <v>54</v>
      </c>
      <c r="BH15" s="77" t="n">
        <v>55</v>
      </c>
      <c r="BI15" s="77" t="n">
        <v>56</v>
      </c>
      <c r="BJ15" s="77" t="n">
        <v>57</v>
      </c>
      <c r="BK15" s="77" t="n">
        <v>58</v>
      </c>
      <c r="BL15" s="77" t="n">
        <v>59</v>
      </c>
      <c r="BM15" s="77" t="n">
        <v>60</v>
      </c>
      <c r="BN15" s="77" t="n">
        <v>61</v>
      </c>
      <c r="BO15" s="77" t="n">
        <v>62</v>
      </c>
    </row>
    <row r="16" customFormat="false" ht="15.75" hidden="false" customHeight="true" outlineLevel="0" collapsed="false">
      <c r="B16" s="78" t="s">
        <v>208</v>
      </c>
      <c r="C16" s="15" t="s">
        <v>86</v>
      </c>
      <c r="D16" s="78" t="s">
        <v>87</v>
      </c>
      <c r="E16" s="78" t="s">
        <v>88</v>
      </c>
      <c r="F16" s="41" t="n">
        <v>62</v>
      </c>
      <c r="G16" s="79" t="n">
        <v>44194</v>
      </c>
      <c r="H16" s="79" t="n">
        <v>46020</v>
      </c>
      <c r="I16" s="78" t="s">
        <v>89</v>
      </c>
      <c r="J16" s="80" t="s">
        <v>90</v>
      </c>
      <c r="K16" s="41" t="s">
        <v>91</v>
      </c>
      <c r="L16" s="81" t="n">
        <v>10.05</v>
      </c>
      <c r="M16" s="81" t="n">
        <v>4.86</v>
      </c>
      <c r="N16" s="82" t="n">
        <v>17697</v>
      </c>
      <c r="O16" s="83" t="n">
        <f aca="false">SUM(N16*M16)</f>
        <v>86007.42</v>
      </c>
      <c r="P16" s="41"/>
      <c r="Q16" s="41" t="n">
        <v>4</v>
      </c>
      <c r="R16" s="41" t="n">
        <v>4</v>
      </c>
      <c r="S16" s="84"/>
      <c r="T16" s="84"/>
      <c r="U16" s="84"/>
      <c r="V16" s="83" t="n">
        <f aca="false">O16/16*P16</f>
        <v>0</v>
      </c>
      <c r="W16" s="83" t="n">
        <f aca="false">O16/16*Q16</f>
        <v>21501.855</v>
      </c>
      <c r="X16" s="83" t="n">
        <f aca="false">O16/16*R16</f>
        <v>21501.855</v>
      </c>
      <c r="Y16" s="85"/>
      <c r="Z16" s="85"/>
      <c r="AA16" s="85"/>
      <c r="AB16" s="83" t="n">
        <f aca="false">V16+W16+X16+Y16+Z16+AA16</f>
        <v>43003.71</v>
      </c>
      <c r="AC16" s="83" t="n">
        <f aca="false">AB16*50%</f>
        <v>21501.855</v>
      </c>
      <c r="AD16" s="83" t="n">
        <f aca="false">(AB16+AC16)*25%</f>
        <v>16126.39125</v>
      </c>
      <c r="AE16" s="83"/>
      <c r="AF16" s="83" t="n">
        <f aca="false">AB16+AC16+AD16+AE16</f>
        <v>80631.95625</v>
      </c>
      <c r="AG16" s="86"/>
      <c r="AH16" s="87"/>
      <c r="AI16" s="87" t="n">
        <f aca="false">N16/16*AH16*40%*0.5</f>
        <v>0</v>
      </c>
      <c r="AJ16" s="87"/>
      <c r="AK16" s="87" t="n">
        <f aca="false">N16/16*AJ16*50%*0.5</f>
        <v>0</v>
      </c>
      <c r="AL16" s="87" t="n">
        <f aca="false">Q16/18*2*40%</f>
        <v>0.177777777777778</v>
      </c>
      <c r="AM16" s="87" t="n">
        <f aca="false">AI16+AK16</f>
        <v>0</v>
      </c>
      <c r="AN16" s="87" t="n">
        <f aca="false">S16/18*2*40%</f>
        <v>0</v>
      </c>
      <c r="AO16" s="87" t="n">
        <f aca="false">N16/18*AN16*50%*0.5</f>
        <v>0</v>
      </c>
      <c r="AP16" s="87" t="n">
        <f aca="false">U16/18*2*40%</f>
        <v>0</v>
      </c>
      <c r="AQ16" s="87" t="n">
        <f aca="false">N16/16*AP16*40%*0.5</f>
        <v>0</v>
      </c>
      <c r="AR16" s="87" t="n">
        <f aca="false">AN16+AP16</f>
        <v>0</v>
      </c>
      <c r="AS16" s="87" t="n">
        <f aca="false">AO16+AQ16</f>
        <v>0</v>
      </c>
      <c r="AT16" s="87" t="n">
        <f aca="false">AL16+AR16</f>
        <v>0.177777777777778</v>
      </c>
      <c r="AU16" s="87" t="n">
        <f aca="false">AS16</f>
        <v>0</v>
      </c>
      <c r="AV16" s="88"/>
      <c r="AW16" s="88"/>
      <c r="AX16" s="89"/>
      <c r="AY16" s="88"/>
      <c r="AZ16" s="90" t="n">
        <f aca="false">(N16*AW16)*50%+(N16*AX16)*60%+(N16*AY16)*60%</f>
        <v>0</v>
      </c>
      <c r="BA16" s="91"/>
      <c r="BB16" s="91"/>
      <c r="BC16" s="88" t="n">
        <f aca="false">P16+Q16+R16</f>
        <v>8</v>
      </c>
      <c r="BD16" s="87" t="n">
        <f aca="false">(AB16+AC16+AD16)*30%</f>
        <v>24189.586875</v>
      </c>
      <c r="BE16" s="87"/>
      <c r="BF16" s="87" t="n">
        <f aca="false">N16*10%*10</f>
        <v>17697</v>
      </c>
      <c r="BG16" s="87" t="n">
        <f aca="false">P16+Q16+R16</f>
        <v>8</v>
      </c>
      <c r="BH16" s="92" t="n">
        <f aca="false">(AB16+AC16+AD16)*35%</f>
        <v>28221.1846875</v>
      </c>
      <c r="BI16" s="88" t="n">
        <f aca="false">2917*10</f>
        <v>29170</v>
      </c>
      <c r="BJ16" s="88"/>
      <c r="BK16" s="86" t="n">
        <f aca="false">AG16+AU16+AZ16+BB16+BD16+BF16+BH16+BE16+BI16+BJ16</f>
        <v>99277.7715625</v>
      </c>
      <c r="BL16" s="86" t="n">
        <f aca="false">AF16+BK16</f>
        <v>179909.7278125</v>
      </c>
      <c r="BM16" s="86" t="n">
        <f aca="false">AC16+AD16+AE16+BD16+BF16</f>
        <v>79514.833125</v>
      </c>
      <c r="BN16" s="86" t="n">
        <f aca="false">BL16-BM16</f>
        <v>100394.8946875</v>
      </c>
      <c r="BO16" s="86" t="n">
        <f aca="false">BL16*12</f>
        <v>2158916.73375</v>
      </c>
    </row>
    <row r="17" customFormat="false" ht="15.75" hidden="false" customHeight="true" outlineLevel="0" collapsed="false">
      <c r="B17" s="149" t="s">
        <v>209</v>
      </c>
      <c r="C17" s="41" t="s">
        <v>92</v>
      </c>
      <c r="D17" s="78" t="s">
        <v>93</v>
      </c>
      <c r="E17" s="78" t="s">
        <v>88</v>
      </c>
      <c r="F17" s="41" t="n">
        <v>51</v>
      </c>
      <c r="G17" s="79" t="n">
        <v>43458</v>
      </c>
      <c r="H17" s="79" t="n">
        <v>45284</v>
      </c>
      <c r="I17" s="78" t="s">
        <v>94</v>
      </c>
      <c r="J17" s="80" t="s">
        <v>95</v>
      </c>
      <c r="K17" s="41" t="s">
        <v>96</v>
      </c>
      <c r="L17" s="81" t="n">
        <v>34.01</v>
      </c>
      <c r="M17" s="93" t="n">
        <v>5.41</v>
      </c>
      <c r="N17" s="82" t="n">
        <v>17697</v>
      </c>
      <c r="O17" s="83" t="n">
        <f aca="false">SUM(N17*M17)</f>
        <v>95740.77</v>
      </c>
      <c r="P17" s="41"/>
      <c r="Q17" s="85" t="n">
        <v>5</v>
      </c>
      <c r="R17" s="41" t="n">
        <v>3</v>
      </c>
      <c r="S17" s="84"/>
      <c r="T17" s="94"/>
      <c r="U17" s="84"/>
      <c r="V17" s="83" t="n">
        <f aca="false">O17/16*P17</f>
        <v>0</v>
      </c>
      <c r="W17" s="83" t="n">
        <f aca="false">O17/16*Q17</f>
        <v>29918.990625</v>
      </c>
      <c r="X17" s="83" t="n">
        <f aca="false">O17/16*R17</f>
        <v>17951.394375</v>
      </c>
      <c r="Y17" s="85"/>
      <c r="Z17" s="85"/>
      <c r="AA17" s="85"/>
      <c r="AB17" s="83" t="n">
        <f aca="false">V17+W17+X17+Y17+Z17+AA17</f>
        <v>47870.385</v>
      </c>
      <c r="AC17" s="83" t="n">
        <f aca="false">AB17*50%</f>
        <v>23935.1925</v>
      </c>
      <c r="AD17" s="83" t="n">
        <f aca="false">(AB17+AC17)*25%</f>
        <v>17951.394375</v>
      </c>
      <c r="AE17" s="83"/>
      <c r="AF17" s="83" t="n">
        <f aca="false">AB17+AC17+AD17+AE17</f>
        <v>89756.971875</v>
      </c>
      <c r="AG17" s="86"/>
      <c r="AH17" s="87"/>
      <c r="AI17" s="87" t="n">
        <f aca="false">N17/16*AH17*40%*0.5</f>
        <v>0</v>
      </c>
      <c r="AJ17" s="87"/>
      <c r="AK17" s="87" t="n">
        <f aca="false">N17/16*AJ17*50%*0.5</f>
        <v>0</v>
      </c>
      <c r="AL17" s="87" t="n">
        <f aca="false">AH17</f>
        <v>0</v>
      </c>
      <c r="AM17" s="87" t="n">
        <f aca="false">AI17+AK17</f>
        <v>0</v>
      </c>
      <c r="AN17" s="95" t="n">
        <v>4</v>
      </c>
      <c r="AO17" s="87" t="n">
        <f aca="false">N17/16*AN17*50%*0.5</f>
        <v>1106.0625</v>
      </c>
      <c r="AP17" s="87"/>
      <c r="AQ17" s="87" t="n">
        <f aca="false">N17/16*AP17*40%*0.5</f>
        <v>0</v>
      </c>
      <c r="AR17" s="96" t="n">
        <f aca="false">AN17+AP17</f>
        <v>4</v>
      </c>
      <c r="AS17" s="87" t="n">
        <f aca="false">AO17+AQ17</f>
        <v>1106.0625</v>
      </c>
      <c r="AT17" s="87" t="n">
        <f aca="false">AL17+AR17</f>
        <v>4</v>
      </c>
      <c r="AU17" s="87" t="n">
        <f aca="false">AS17</f>
        <v>1106.0625</v>
      </c>
      <c r="AV17" s="88"/>
      <c r="AW17" s="88"/>
      <c r="AX17" s="88"/>
      <c r="AY17" s="88"/>
      <c r="AZ17" s="90" t="n">
        <f aca="false">(N17*AW17)*50%+(N17*AX17)*60%+(N17*AY17)*60%</f>
        <v>0</v>
      </c>
      <c r="BA17" s="91"/>
      <c r="BB17" s="91"/>
      <c r="BC17" s="88" t="n">
        <f aca="false">P17+Q17+R17</f>
        <v>8</v>
      </c>
      <c r="BD17" s="87" t="n">
        <f aca="false">(AB17+AC17+AD17)*30%</f>
        <v>26927.0915625</v>
      </c>
      <c r="BE17" s="87"/>
      <c r="BF17" s="87"/>
      <c r="BG17" s="87" t="n">
        <f aca="false">P17+Q17+R17</f>
        <v>8</v>
      </c>
      <c r="BH17" s="92" t="n">
        <f aca="false">(AB17+AC17+AD17)*40%</f>
        <v>35902.78875</v>
      </c>
      <c r="BI17" s="87"/>
      <c r="BJ17" s="87"/>
      <c r="BK17" s="86" t="n">
        <f aca="false">AG17+AU17+AZ17+BB17+BD17+BF17+BH17+BE17+BI17+BJ17</f>
        <v>63935.9428125</v>
      </c>
      <c r="BL17" s="86" t="n">
        <f aca="false">AF17+BK17</f>
        <v>153692.9146875</v>
      </c>
      <c r="BM17" s="86" t="n">
        <f aca="false">AC17+AD17+AE17+BD17+BF17</f>
        <v>68813.6784375</v>
      </c>
      <c r="BN17" s="86" t="n">
        <f aca="false">BL17-BM17</f>
        <v>84879.23625</v>
      </c>
      <c r="BO17" s="86" t="n">
        <f aca="false">BL17*12</f>
        <v>1844314.97625</v>
      </c>
    </row>
    <row r="18" customFormat="false" ht="15.75" hidden="false" customHeight="true" outlineLevel="0" collapsed="false">
      <c r="B18" s="150" t="s">
        <v>210</v>
      </c>
      <c r="C18" s="41" t="s">
        <v>92</v>
      </c>
      <c r="D18" s="78" t="s">
        <v>93</v>
      </c>
      <c r="E18" s="78" t="s">
        <v>88</v>
      </c>
      <c r="F18" s="41" t="n">
        <v>51</v>
      </c>
      <c r="G18" s="79" t="n">
        <v>43458</v>
      </c>
      <c r="H18" s="79" t="n">
        <v>45284</v>
      </c>
      <c r="I18" s="78" t="s">
        <v>94</v>
      </c>
      <c r="J18" s="80" t="s">
        <v>95</v>
      </c>
      <c r="K18" s="41" t="s">
        <v>96</v>
      </c>
      <c r="L18" s="81" t="n">
        <v>34.01</v>
      </c>
      <c r="M18" s="93" t="n">
        <v>5.41</v>
      </c>
      <c r="N18" s="82" t="n">
        <v>17697</v>
      </c>
      <c r="O18" s="83" t="n">
        <f aca="false">SUM(N18*M18)</f>
        <v>95740.77</v>
      </c>
      <c r="P18" s="41"/>
      <c r="Q18" s="85"/>
      <c r="R18" s="41" t="n">
        <v>3</v>
      </c>
      <c r="S18" s="84"/>
      <c r="T18" s="94"/>
      <c r="U18" s="84"/>
      <c r="V18" s="83" t="n">
        <f aca="false">O18/16*P18</f>
        <v>0</v>
      </c>
      <c r="W18" s="83" t="n">
        <f aca="false">O18/16*Q18</f>
        <v>0</v>
      </c>
      <c r="X18" s="83" t="n">
        <f aca="false">O18/16*R18</f>
        <v>17951.394375</v>
      </c>
      <c r="Y18" s="85"/>
      <c r="Z18" s="85"/>
      <c r="AA18" s="85"/>
      <c r="AB18" s="83" t="n">
        <f aca="false">V18+W18+X18+Y18+Z18+AA18</f>
        <v>17951.394375</v>
      </c>
      <c r="AC18" s="83" t="n">
        <f aca="false">AB18*50%</f>
        <v>8975.6971875</v>
      </c>
      <c r="AD18" s="83" t="n">
        <f aca="false">(AB18+AC18)*25%</f>
        <v>6731.772890625</v>
      </c>
      <c r="AE18" s="83"/>
      <c r="AF18" s="83" t="n">
        <f aca="false">AB18+AC18+AD18+AE18</f>
        <v>33658.864453125</v>
      </c>
      <c r="AG18" s="86"/>
      <c r="AH18" s="87"/>
      <c r="AI18" s="87" t="n">
        <f aca="false">N18/16*AH18*40%*0.5</f>
        <v>0</v>
      </c>
      <c r="AJ18" s="87"/>
      <c r="AK18" s="87" t="n">
        <f aca="false">N18/16*AJ18*50%*0.5</f>
        <v>0</v>
      </c>
      <c r="AL18" s="87" t="n">
        <f aca="false">AH18</f>
        <v>0</v>
      </c>
      <c r="AM18" s="87" t="n">
        <f aca="false">AI18+AK18</f>
        <v>0</v>
      </c>
      <c r="AN18" s="95" t="n">
        <v>1.5</v>
      </c>
      <c r="AO18" s="87" t="n">
        <f aca="false">N18/16*AN18*50%*0.5</f>
        <v>414.7734375</v>
      </c>
      <c r="AP18" s="87"/>
      <c r="AQ18" s="87" t="n">
        <f aca="false">N18/16*AP18*40%*0.5</f>
        <v>0</v>
      </c>
      <c r="AR18" s="96" t="n">
        <f aca="false">AN18+AP18</f>
        <v>1.5</v>
      </c>
      <c r="AS18" s="87" t="n">
        <f aca="false">AO18+AQ18</f>
        <v>414.7734375</v>
      </c>
      <c r="AT18" s="87" t="n">
        <f aca="false">AL18+AR18</f>
        <v>1.5</v>
      </c>
      <c r="AU18" s="87" t="n">
        <f aca="false">AS18</f>
        <v>414.7734375</v>
      </c>
      <c r="AV18" s="88"/>
      <c r="AW18" s="88"/>
      <c r="AX18" s="88"/>
      <c r="AY18" s="88"/>
      <c r="AZ18" s="90" t="n">
        <f aca="false">(N18*AW18)*50%+(N18*AX18)*60%+(N18*AY18)*60%</f>
        <v>0</v>
      </c>
      <c r="BA18" s="91"/>
      <c r="BB18" s="91"/>
      <c r="BC18" s="88" t="n">
        <f aca="false">P18+Q18+R18</f>
        <v>3</v>
      </c>
      <c r="BD18" s="87" t="n">
        <f aca="false">(AB18+AC18+AD18)*30%</f>
        <v>10097.6593359375</v>
      </c>
      <c r="BE18" s="87"/>
      <c r="BF18" s="87"/>
      <c r="BG18" s="87" t="n">
        <f aca="false">P18+Q18+R18</f>
        <v>3</v>
      </c>
      <c r="BH18" s="92" t="n">
        <f aca="false">(AB18+AC18+AD18)*40%</f>
        <v>13463.54578125</v>
      </c>
      <c r="BI18" s="87"/>
      <c r="BJ18" s="87"/>
      <c r="BK18" s="86" t="n">
        <f aca="false">AG18+AU18+AZ18+BB18+BD18+BF18+BH18+BE18+BI18+BJ18</f>
        <v>23975.9785546875</v>
      </c>
      <c r="BL18" s="86" t="n">
        <f aca="false">AF18+BK18</f>
        <v>57634.8430078125</v>
      </c>
      <c r="BM18" s="86" t="n">
        <f aca="false">AC18+AD18+AE18+BD18+BF18</f>
        <v>25805.1294140625</v>
      </c>
      <c r="BN18" s="86" t="n">
        <f aca="false">BL18-BM18</f>
        <v>31829.71359375</v>
      </c>
      <c r="BO18" s="86" t="n">
        <f aca="false">BL18*12</f>
        <v>691618.11609375</v>
      </c>
    </row>
    <row r="19" customFormat="false" ht="15.75" hidden="false" customHeight="true" outlineLevel="0" collapsed="false">
      <c r="B19" s="78" t="s">
        <v>211</v>
      </c>
      <c r="C19" s="41" t="s">
        <v>97</v>
      </c>
      <c r="D19" s="78" t="s">
        <v>98</v>
      </c>
      <c r="E19" s="78" t="s">
        <v>88</v>
      </c>
      <c r="F19" s="41" t="n">
        <v>45</v>
      </c>
      <c r="G19" s="79" t="n">
        <v>43274</v>
      </c>
      <c r="H19" s="79" t="n">
        <v>45100</v>
      </c>
      <c r="I19" s="78" t="s">
        <v>99</v>
      </c>
      <c r="J19" s="80" t="s">
        <v>95</v>
      </c>
      <c r="K19" s="41" t="s">
        <v>96</v>
      </c>
      <c r="L19" s="81" t="n">
        <v>21.04</v>
      </c>
      <c r="M19" s="93" t="n">
        <v>5.32</v>
      </c>
      <c r="N19" s="82" t="n">
        <v>17697</v>
      </c>
      <c r="O19" s="83" t="n">
        <f aca="false">SUM(N19*M19)</f>
        <v>94148.04</v>
      </c>
      <c r="P19" s="41"/>
      <c r="Q19" s="41" t="n">
        <v>12</v>
      </c>
      <c r="R19" s="41" t="n">
        <v>4</v>
      </c>
      <c r="S19" s="84"/>
      <c r="T19" s="94"/>
      <c r="U19" s="84"/>
      <c r="V19" s="83" t="n">
        <f aca="false">O19/16*P19</f>
        <v>0</v>
      </c>
      <c r="W19" s="83" t="n">
        <f aca="false">O19/16*Q19</f>
        <v>70611.03</v>
      </c>
      <c r="X19" s="83" t="n">
        <f aca="false">O19/16*R19</f>
        <v>23537.01</v>
      </c>
      <c r="Y19" s="85"/>
      <c r="Z19" s="85"/>
      <c r="AA19" s="85"/>
      <c r="AB19" s="83" t="n">
        <f aca="false">V19+W19+X19+Y19+Z19+AA19</f>
        <v>94148.04</v>
      </c>
      <c r="AC19" s="83" t="n">
        <f aca="false">AB19*50%</f>
        <v>47074.02</v>
      </c>
      <c r="AD19" s="83" t="n">
        <f aca="false">(AB19+AC19)*25%</f>
        <v>35305.515</v>
      </c>
      <c r="AE19" s="83" t="n">
        <f aca="false">(AB19+AC19+AD19)*10%</f>
        <v>17652.7575</v>
      </c>
      <c r="AF19" s="83" t="n">
        <f aca="false">AB19+AC19+AD19+AE19</f>
        <v>194180.3325</v>
      </c>
      <c r="AG19" s="86"/>
      <c r="AH19" s="87"/>
      <c r="AI19" s="87" t="n">
        <f aca="false">N19/16*AH19*40%*0.5</f>
        <v>0</v>
      </c>
      <c r="AJ19" s="87"/>
      <c r="AK19" s="87" t="n">
        <f aca="false">N19/16*AJ19*50%*0.5</f>
        <v>0</v>
      </c>
      <c r="AL19" s="87" t="n">
        <f aca="false">AH19</f>
        <v>0</v>
      </c>
      <c r="AM19" s="87" t="n">
        <f aca="false">AI19+AK19</f>
        <v>0</v>
      </c>
      <c r="AN19" s="87"/>
      <c r="AO19" s="87" t="n">
        <f aca="false">N19/16*AN19*50%*0.5</f>
        <v>0</v>
      </c>
      <c r="AP19" s="87"/>
      <c r="AQ19" s="87" t="n">
        <f aca="false">N19/16*AP19*40%*0.5</f>
        <v>0</v>
      </c>
      <c r="AR19" s="87" t="n">
        <f aca="false">AN19+AP19</f>
        <v>0</v>
      </c>
      <c r="AS19" s="87" t="n">
        <f aca="false">AO19+AQ19</f>
        <v>0</v>
      </c>
      <c r="AT19" s="87" t="n">
        <f aca="false">AL19+AR19</f>
        <v>0</v>
      </c>
      <c r="AU19" s="87" t="n">
        <f aca="false">AS19</f>
        <v>0</v>
      </c>
      <c r="AV19" s="88" t="n">
        <v>11</v>
      </c>
      <c r="AW19" s="88"/>
      <c r="AX19" s="88"/>
      <c r="AY19" s="88" t="n">
        <v>0.5</v>
      </c>
      <c r="AZ19" s="90" t="n">
        <f aca="false">(N19*AW19)*50%+(N19*AX19)*60%+(N19*AY19)*60%</f>
        <v>5309.1</v>
      </c>
      <c r="BA19" s="91"/>
      <c r="BB19" s="91"/>
      <c r="BC19" s="88" t="n">
        <f aca="false">P19+Q19+R19</f>
        <v>16</v>
      </c>
      <c r="BD19" s="87" t="n">
        <f aca="false">(AB19+AC19+AD19)*30%</f>
        <v>52958.2725</v>
      </c>
      <c r="BE19" s="87" t="n">
        <v>17697</v>
      </c>
      <c r="BF19" s="87"/>
      <c r="BG19" s="87" t="n">
        <f aca="false">P19+Q19+R19</f>
        <v>16</v>
      </c>
      <c r="BH19" s="92" t="n">
        <f aca="false">(AB19+AC19+AD19)*40%</f>
        <v>70611.03</v>
      </c>
      <c r="BI19" s="87"/>
      <c r="BJ19" s="87"/>
      <c r="BK19" s="86" t="n">
        <f aca="false">AG19+AU19+AZ19+BB19+BD19+BF19+BH19+BE19+BI19+BJ19</f>
        <v>146575.4025</v>
      </c>
      <c r="BL19" s="86" t="n">
        <f aca="false">AF19+BK19</f>
        <v>340755.735</v>
      </c>
      <c r="BM19" s="86" t="n">
        <f aca="false">AC19+AD19+AE19+BD19+BF19</f>
        <v>152990.565</v>
      </c>
      <c r="BN19" s="86" t="n">
        <f aca="false">BL19-BM19</f>
        <v>187765.17</v>
      </c>
      <c r="BO19" s="86" t="n">
        <f aca="false">BL19*12</f>
        <v>4089068.82</v>
      </c>
    </row>
    <row r="20" customFormat="false" ht="15.75" hidden="false" customHeight="true" outlineLevel="0" collapsed="false">
      <c r="B20" s="78" t="s">
        <v>211</v>
      </c>
      <c r="C20" s="41" t="s">
        <v>100</v>
      </c>
      <c r="D20" s="78" t="s">
        <v>98</v>
      </c>
      <c r="E20" s="78" t="s">
        <v>88</v>
      </c>
      <c r="F20" s="41" t="n">
        <v>45</v>
      </c>
      <c r="G20" s="79" t="n">
        <v>43274</v>
      </c>
      <c r="H20" s="79" t="n">
        <v>45100</v>
      </c>
      <c r="I20" s="78" t="s">
        <v>99</v>
      </c>
      <c r="J20" s="80" t="s">
        <v>95</v>
      </c>
      <c r="K20" s="41" t="s">
        <v>96</v>
      </c>
      <c r="L20" s="81" t="n">
        <v>21.04</v>
      </c>
      <c r="M20" s="93" t="n">
        <v>5.32</v>
      </c>
      <c r="N20" s="82" t="n">
        <v>17697</v>
      </c>
      <c r="O20" s="83" t="n">
        <f aca="false">SUM(N20*M20)</f>
        <v>94148.04</v>
      </c>
      <c r="P20" s="41"/>
      <c r="Q20" s="41" t="n">
        <v>1</v>
      </c>
      <c r="R20" s="41" t="n">
        <v>1</v>
      </c>
      <c r="S20" s="84"/>
      <c r="T20" s="84"/>
      <c r="U20" s="84"/>
      <c r="V20" s="83" t="n">
        <f aca="false">O20/16*P20</f>
        <v>0</v>
      </c>
      <c r="W20" s="83" t="n">
        <f aca="false">O20/16*Q20</f>
        <v>5884.2525</v>
      </c>
      <c r="X20" s="83" t="n">
        <f aca="false">O20/16*R20</f>
        <v>5884.2525</v>
      </c>
      <c r="Y20" s="85"/>
      <c r="Z20" s="85"/>
      <c r="AA20" s="85"/>
      <c r="AB20" s="83" t="n">
        <f aca="false">V20+W20+X20+Y20+Z20+AA20</f>
        <v>11768.505</v>
      </c>
      <c r="AC20" s="83" t="n">
        <f aca="false">AB20*50%</f>
        <v>5884.2525</v>
      </c>
      <c r="AD20" s="83" t="n">
        <f aca="false">(AB20+AC20)*25%</f>
        <v>4413.189375</v>
      </c>
      <c r="AE20" s="83" t="n">
        <f aca="false">(AB20+AC20+AD20)*10%</f>
        <v>2206.5946875</v>
      </c>
      <c r="AF20" s="83" t="n">
        <f aca="false">AB20+AC20+AD20+AE20</f>
        <v>24272.5415625</v>
      </c>
      <c r="AG20" s="86"/>
      <c r="AH20" s="87"/>
      <c r="AI20" s="87" t="n">
        <f aca="false">N20/16*AH20*40%*0.5</f>
        <v>0</v>
      </c>
      <c r="AJ20" s="87"/>
      <c r="AK20" s="87" t="n">
        <f aca="false">N20/16*AJ20*50%*0.5</f>
        <v>0</v>
      </c>
      <c r="AL20" s="87" t="n">
        <f aca="false">AH20</f>
        <v>0</v>
      </c>
      <c r="AM20" s="87" t="n">
        <f aca="false">AI20+AK20</f>
        <v>0</v>
      </c>
      <c r="AN20" s="87"/>
      <c r="AO20" s="87" t="n">
        <f aca="false">N20/16*AN20*50%*0.5</f>
        <v>0</v>
      </c>
      <c r="AP20" s="87"/>
      <c r="AQ20" s="87" t="n">
        <f aca="false">N20/16*AP20*40%*0.5</f>
        <v>0</v>
      </c>
      <c r="AR20" s="87" t="n">
        <f aca="false">AN20+AP20</f>
        <v>0</v>
      </c>
      <c r="AS20" s="87" t="n">
        <f aca="false">AO20+AQ20</f>
        <v>0</v>
      </c>
      <c r="AT20" s="87" t="n">
        <f aca="false">AL20+AR20</f>
        <v>0</v>
      </c>
      <c r="AU20" s="87" t="n">
        <f aca="false">AS20</f>
        <v>0</v>
      </c>
      <c r="AV20" s="88"/>
      <c r="AW20" s="88"/>
      <c r="AX20" s="88"/>
      <c r="AY20" s="88"/>
      <c r="AZ20" s="90" t="n">
        <f aca="false">(N20*AW20)*50%+(N20*AX20)*60%+(N20*AY20)*60%</f>
        <v>0</v>
      </c>
      <c r="BA20" s="91"/>
      <c r="BB20" s="91"/>
      <c r="BC20" s="88" t="n">
        <f aca="false">P20+Q20+R20</f>
        <v>2</v>
      </c>
      <c r="BD20" s="87" t="n">
        <f aca="false">(AB20+AC20+AD20)*30%</f>
        <v>6619.7840625</v>
      </c>
      <c r="BE20" s="87"/>
      <c r="BF20" s="87"/>
      <c r="BG20" s="87" t="n">
        <f aca="false">P20+Q20+R20</f>
        <v>2</v>
      </c>
      <c r="BH20" s="92" t="n">
        <f aca="false">(AB20+AC20+AD20)*40%</f>
        <v>8826.37875</v>
      </c>
      <c r="BI20" s="87"/>
      <c r="BJ20" s="87"/>
      <c r="BK20" s="86" t="n">
        <f aca="false">AG20+AU20+AZ20+BB20+BD20+BF20+BH20+BE20+BI20+BJ20</f>
        <v>15446.1628125</v>
      </c>
      <c r="BL20" s="86" t="n">
        <f aca="false">AF20+BK20</f>
        <v>39718.704375</v>
      </c>
      <c r="BM20" s="86" t="n">
        <f aca="false">AC20+AD20+AE20+BD20+BF20</f>
        <v>19123.820625</v>
      </c>
      <c r="BN20" s="86" t="n">
        <f aca="false">BL20-BM20</f>
        <v>20594.88375</v>
      </c>
      <c r="BO20" s="86" t="n">
        <f aca="false">BL20*12</f>
        <v>476624.4525</v>
      </c>
    </row>
    <row r="21" customFormat="false" ht="15.75" hidden="false" customHeight="true" outlineLevel="0" collapsed="false">
      <c r="B21" s="149" t="s">
        <v>212</v>
      </c>
      <c r="C21" s="41" t="s">
        <v>101</v>
      </c>
      <c r="D21" s="78" t="s">
        <v>102</v>
      </c>
      <c r="E21" s="78" t="s">
        <v>88</v>
      </c>
      <c r="F21" s="41" t="n">
        <v>53</v>
      </c>
      <c r="G21" s="79" t="n">
        <v>43458</v>
      </c>
      <c r="H21" s="78" t="s">
        <v>103</v>
      </c>
      <c r="I21" s="78" t="s">
        <v>104</v>
      </c>
      <c r="J21" s="80" t="s">
        <v>105</v>
      </c>
      <c r="K21" s="41" t="s">
        <v>96</v>
      </c>
      <c r="L21" s="81" t="n">
        <v>23.05</v>
      </c>
      <c r="M21" s="81" t="n">
        <v>5.32</v>
      </c>
      <c r="N21" s="82" t="n">
        <v>17697</v>
      </c>
      <c r="O21" s="83" t="n">
        <f aca="false">SUM(N21*M21)</f>
        <v>94148.04</v>
      </c>
      <c r="P21" s="41"/>
      <c r="Q21" s="41" t="n">
        <v>8</v>
      </c>
      <c r="R21" s="41" t="n">
        <v>2</v>
      </c>
      <c r="S21" s="84"/>
      <c r="T21" s="84"/>
      <c r="U21" s="84"/>
      <c r="V21" s="83" t="n">
        <f aca="false">O21/16*P21</f>
        <v>0</v>
      </c>
      <c r="W21" s="83" t="n">
        <f aca="false">O21/16*Q21</f>
        <v>47074.02</v>
      </c>
      <c r="X21" s="83" t="n">
        <f aca="false">O21/16*R21</f>
        <v>11768.505</v>
      </c>
      <c r="Y21" s="85"/>
      <c r="Z21" s="85"/>
      <c r="AA21" s="85"/>
      <c r="AB21" s="83" t="n">
        <f aca="false">V21+W21+X21+Y21+Z21+AA21</f>
        <v>58842.525</v>
      </c>
      <c r="AC21" s="83" t="n">
        <f aca="false">AB21*50%</f>
        <v>29421.2625</v>
      </c>
      <c r="AD21" s="83" t="n">
        <f aca="false">(AB21+AC21)*25%</f>
        <v>22065.946875</v>
      </c>
      <c r="AE21" s="83" t="n">
        <f aca="false">(AB21+AC21+AD21)*10%</f>
        <v>11032.9734375</v>
      </c>
      <c r="AF21" s="83" t="n">
        <f aca="false">AB21+AC21+AD21+AE21</f>
        <v>121362.7078125</v>
      </c>
      <c r="AG21" s="86"/>
      <c r="AH21" s="87"/>
      <c r="AI21" s="87" t="n">
        <f aca="false">N21/16*AH21*40%*0.5</f>
        <v>0</v>
      </c>
      <c r="AJ21" s="87"/>
      <c r="AK21" s="87" t="n">
        <f aca="false">N21/16*AJ21*50%*0.5</f>
        <v>0</v>
      </c>
      <c r="AL21" s="87" t="n">
        <f aca="false">AH21</f>
        <v>0</v>
      </c>
      <c r="AM21" s="87" t="n">
        <f aca="false">AI21+AK21</f>
        <v>0</v>
      </c>
      <c r="AN21" s="87"/>
      <c r="AO21" s="87" t="n">
        <f aca="false">N21/16*AN21*50%*0.5</f>
        <v>0</v>
      </c>
      <c r="AP21" s="87"/>
      <c r="AQ21" s="87" t="n">
        <f aca="false">N21/16*AP21*40%*0.5</f>
        <v>0</v>
      </c>
      <c r="AR21" s="87" t="n">
        <f aca="false">AN21+AP21</f>
        <v>0</v>
      </c>
      <c r="AS21" s="87" t="n">
        <f aca="false">AO21+AQ21</f>
        <v>0</v>
      </c>
      <c r="AT21" s="87" t="n">
        <f aca="false">AL21+AR21</f>
        <v>0</v>
      </c>
      <c r="AU21" s="87" t="n">
        <f aca="false">AS21</f>
        <v>0</v>
      </c>
      <c r="AV21" s="88" t="n">
        <v>8</v>
      </c>
      <c r="AW21" s="88"/>
      <c r="AX21" s="95" t="n">
        <v>0.5</v>
      </c>
      <c r="AY21" s="88"/>
      <c r="AZ21" s="90" t="n">
        <f aca="false">(N21*AW21)*50%+(N21*AX21)*60%+(N21*AY21)*60%</f>
        <v>5309.1</v>
      </c>
      <c r="BA21" s="91"/>
      <c r="BB21" s="91"/>
      <c r="BC21" s="88" t="n">
        <f aca="false">P21+Q21+R21</f>
        <v>10</v>
      </c>
      <c r="BD21" s="87" t="n">
        <f aca="false">(AB21+AC21+AD21)*30%</f>
        <v>33098.9203125</v>
      </c>
      <c r="BE21" s="87"/>
      <c r="BF21" s="87"/>
      <c r="BG21" s="87" t="n">
        <f aca="false">P21+Q21+R21</f>
        <v>10</v>
      </c>
      <c r="BH21" s="92" t="n">
        <f aca="false">(AB21+AC21+AD21)*40%</f>
        <v>44131.89375</v>
      </c>
      <c r="BI21" s="87"/>
      <c r="BJ21" s="87"/>
      <c r="BK21" s="86" t="n">
        <f aca="false">AG21+AU21+AZ21+BB21+BD21+BF21+BH21+BE21+BI21+BJ21</f>
        <v>82539.9140625</v>
      </c>
      <c r="BL21" s="86" t="n">
        <f aca="false">AF21+BK21</f>
        <v>203902.621875</v>
      </c>
      <c r="BM21" s="86" t="n">
        <f aca="false">AC21+AD21+AE21+BD21+BF21</f>
        <v>95619.103125</v>
      </c>
      <c r="BN21" s="86" t="n">
        <f aca="false">BL21-BM21</f>
        <v>108283.51875</v>
      </c>
      <c r="BO21" s="86" t="n">
        <f aca="false">BL21*12</f>
        <v>2446831.4625</v>
      </c>
    </row>
    <row r="22" customFormat="false" ht="15.75" hidden="false" customHeight="true" outlineLevel="0" collapsed="false">
      <c r="B22" s="150" t="s">
        <v>210</v>
      </c>
      <c r="C22" s="41" t="s">
        <v>106</v>
      </c>
      <c r="D22" s="78" t="s">
        <v>102</v>
      </c>
      <c r="E22" s="78" t="s">
        <v>88</v>
      </c>
      <c r="F22" s="41" t="n">
        <v>53</v>
      </c>
      <c r="G22" s="79" t="n">
        <v>43458</v>
      </c>
      <c r="H22" s="78" t="s">
        <v>103</v>
      </c>
      <c r="I22" s="78" t="s">
        <v>104</v>
      </c>
      <c r="J22" s="80" t="s">
        <v>105</v>
      </c>
      <c r="K22" s="41" t="s">
        <v>96</v>
      </c>
      <c r="L22" s="81" t="n">
        <v>23.05</v>
      </c>
      <c r="M22" s="81" t="n">
        <v>5.32</v>
      </c>
      <c r="N22" s="82" t="n">
        <v>17697</v>
      </c>
      <c r="O22" s="83" t="n">
        <f aca="false">SUM(N22*M22)</f>
        <v>94148.04</v>
      </c>
      <c r="P22" s="41"/>
      <c r="Q22" s="41"/>
      <c r="R22" s="41" t="n">
        <v>2</v>
      </c>
      <c r="S22" s="84"/>
      <c r="T22" s="84"/>
      <c r="U22" s="84"/>
      <c r="V22" s="83" t="n">
        <f aca="false">O22/16*P22</f>
        <v>0</v>
      </c>
      <c r="W22" s="83" t="n">
        <f aca="false">O22/16*Q22</f>
        <v>0</v>
      </c>
      <c r="X22" s="83" t="n">
        <f aca="false">O22/16*R22</f>
        <v>11768.505</v>
      </c>
      <c r="Y22" s="85"/>
      <c r="Z22" s="85"/>
      <c r="AA22" s="85"/>
      <c r="AB22" s="83" t="n">
        <f aca="false">V22+W22+X22+Y22+Z22+AA22</f>
        <v>11768.505</v>
      </c>
      <c r="AC22" s="83" t="n">
        <f aca="false">AB22*50%</f>
        <v>5884.2525</v>
      </c>
      <c r="AD22" s="83" t="n">
        <f aca="false">(AB22+AC22)*25%</f>
        <v>4413.189375</v>
      </c>
      <c r="AE22" s="83" t="n">
        <f aca="false">(AB22+AC22+AD22)*10%</f>
        <v>2206.5946875</v>
      </c>
      <c r="AF22" s="83" t="n">
        <f aca="false">AB22+AC22+AD22+AE22</f>
        <v>24272.5415625</v>
      </c>
      <c r="AG22" s="86"/>
      <c r="AH22" s="87"/>
      <c r="AI22" s="87" t="n">
        <f aca="false">N22/16*AH22*40%*0.5</f>
        <v>0</v>
      </c>
      <c r="AJ22" s="87"/>
      <c r="AK22" s="87" t="n">
        <f aca="false">N22/16*AJ22*50%*0.5</f>
        <v>0</v>
      </c>
      <c r="AL22" s="87" t="n">
        <f aca="false">AH22</f>
        <v>0</v>
      </c>
      <c r="AM22" s="87" t="n">
        <f aca="false">AI22+AK22</f>
        <v>0</v>
      </c>
      <c r="AN22" s="87"/>
      <c r="AO22" s="87" t="n">
        <f aca="false">N22/16*AN22*50%*0.5</f>
        <v>0</v>
      </c>
      <c r="AP22" s="87"/>
      <c r="AQ22" s="87" t="n">
        <f aca="false">N22/16*AP22*40%*0.5</f>
        <v>0</v>
      </c>
      <c r="AR22" s="87" t="n">
        <f aca="false">AN22+AP22</f>
        <v>0</v>
      </c>
      <c r="AS22" s="87" t="n">
        <f aca="false">AO22+AQ22</f>
        <v>0</v>
      </c>
      <c r="AT22" s="87" t="n">
        <f aca="false">AL22+AR22</f>
        <v>0</v>
      </c>
      <c r="AU22" s="87" t="n">
        <f aca="false">AS22</f>
        <v>0</v>
      </c>
      <c r="AV22" s="88"/>
      <c r="AW22" s="88"/>
      <c r="AX22" s="95"/>
      <c r="AY22" s="88"/>
      <c r="AZ22" s="90" t="n">
        <f aca="false">(N22*AW22)*50%+(N22*AX22)*60%+(N22*AY22)*60%</f>
        <v>0</v>
      </c>
      <c r="BA22" s="91"/>
      <c r="BB22" s="91"/>
      <c r="BC22" s="88" t="n">
        <f aca="false">P22+Q22+R22</f>
        <v>2</v>
      </c>
      <c r="BD22" s="87" t="n">
        <f aca="false">(AB22+AC22+AD22)*30%</f>
        <v>6619.7840625</v>
      </c>
      <c r="BE22" s="87"/>
      <c r="BF22" s="87"/>
      <c r="BG22" s="87" t="n">
        <f aca="false">P22+Q22+R22</f>
        <v>2</v>
      </c>
      <c r="BH22" s="92" t="n">
        <f aca="false">(AB22+AC22+AD22)*40%</f>
        <v>8826.37875</v>
      </c>
      <c r="BI22" s="87"/>
      <c r="BJ22" s="87"/>
      <c r="BK22" s="86" t="n">
        <f aca="false">AG22+AU22+AZ22+BB22+BD22+BF22+BH22+BE22+BI22+BJ22</f>
        <v>15446.1628125</v>
      </c>
      <c r="BL22" s="86" t="n">
        <f aca="false">AF22+BK22</f>
        <v>39718.704375</v>
      </c>
      <c r="BM22" s="86" t="n">
        <f aca="false">AC22+AD22+AE22+BD22+BF22</f>
        <v>19123.820625</v>
      </c>
      <c r="BN22" s="86" t="n">
        <f aca="false">BL22-BM22</f>
        <v>20594.88375</v>
      </c>
      <c r="BO22" s="86" t="n">
        <f aca="false">BL22*12</f>
        <v>476624.4525</v>
      </c>
    </row>
    <row r="23" customFormat="false" ht="15.75" hidden="false" customHeight="true" outlineLevel="0" collapsed="false">
      <c r="B23" s="149" t="s">
        <v>212</v>
      </c>
      <c r="C23" s="41" t="s">
        <v>106</v>
      </c>
      <c r="D23" s="78" t="s">
        <v>107</v>
      </c>
      <c r="E23" s="78" t="s">
        <v>88</v>
      </c>
      <c r="F23" s="41"/>
      <c r="G23" s="79"/>
      <c r="H23" s="78"/>
      <c r="I23" s="78"/>
      <c r="J23" s="80" t="s">
        <v>108</v>
      </c>
      <c r="K23" s="41" t="s">
        <v>109</v>
      </c>
      <c r="L23" s="81" t="n">
        <v>23.05</v>
      </c>
      <c r="M23" s="81" t="n">
        <v>4.67</v>
      </c>
      <c r="N23" s="82" t="n">
        <v>17697</v>
      </c>
      <c r="O23" s="83" t="n">
        <f aca="false">SUM(N23*M23)</f>
        <v>82644.99</v>
      </c>
      <c r="P23" s="41"/>
      <c r="Q23" s="41" t="n">
        <v>12</v>
      </c>
      <c r="R23" s="41" t="n">
        <v>2</v>
      </c>
      <c r="S23" s="84"/>
      <c r="T23" s="84"/>
      <c r="U23" s="84"/>
      <c r="V23" s="83" t="n">
        <f aca="false">O23/16*P23</f>
        <v>0</v>
      </c>
      <c r="W23" s="83" t="n">
        <f aca="false">O23/16*Q23</f>
        <v>61983.7425</v>
      </c>
      <c r="X23" s="83" t="n">
        <f aca="false">O23/16*R23</f>
        <v>10330.62375</v>
      </c>
      <c r="Y23" s="85"/>
      <c r="Z23" s="85"/>
      <c r="AA23" s="85"/>
      <c r="AB23" s="83" t="n">
        <f aca="false">V23+W23+X23+Y23+Z23+AA23</f>
        <v>72314.36625</v>
      </c>
      <c r="AC23" s="83" t="n">
        <f aca="false">AB23*50%</f>
        <v>36157.183125</v>
      </c>
      <c r="AD23" s="83" t="n">
        <f aca="false">(AB23+AC23)*25%</f>
        <v>27117.88734375</v>
      </c>
      <c r="AE23" s="83" t="n">
        <f aca="false">(AB23+AC23+AD23)*10%</f>
        <v>13558.943671875</v>
      </c>
      <c r="AF23" s="83" t="n">
        <f aca="false">AB23+AC23+AD23+AE23</f>
        <v>149148.380390625</v>
      </c>
      <c r="AG23" s="86"/>
      <c r="AH23" s="87"/>
      <c r="AI23" s="87" t="n">
        <f aca="false">N23/16*AH23*40%*0.5</f>
        <v>0</v>
      </c>
      <c r="AJ23" s="87"/>
      <c r="AK23" s="87" t="n">
        <f aca="false">N23/16*AJ23*50%*0.5</f>
        <v>0</v>
      </c>
      <c r="AL23" s="87" t="n">
        <f aca="false">AH23</f>
        <v>0</v>
      </c>
      <c r="AM23" s="87" t="n">
        <f aca="false">AI23+AK23</f>
        <v>0</v>
      </c>
      <c r="AN23" s="87" t="n">
        <v>7</v>
      </c>
      <c r="AO23" s="87" t="n">
        <f aca="false">N23/16*AN23*50%*0.5</f>
        <v>1935.609375</v>
      </c>
      <c r="AP23" s="87"/>
      <c r="AQ23" s="87" t="n">
        <f aca="false">N23/16*AP23*40%*0.5</f>
        <v>0</v>
      </c>
      <c r="AR23" s="87" t="n">
        <f aca="false">AN23+AP23</f>
        <v>7</v>
      </c>
      <c r="AS23" s="87" t="n">
        <f aca="false">AO23+AQ23</f>
        <v>1935.609375</v>
      </c>
      <c r="AT23" s="87" t="n">
        <f aca="false">AL23+AR23</f>
        <v>7</v>
      </c>
      <c r="AU23" s="87" t="n">
        <f aca="false">AS23</f>
        <v>1935.609375</v>
      </c>
      <c r="AV23" s="88"/>
      <c r="AW23" s="88"/>
      <c r="AX23" s="95"/>
      <c r="AY23" s="88"/>
      <c r="AZ23" s="90" t="n">
        <f aca="false">(N23*AW23)*50%+(N23*AX23)*60%+(N23*AY23)*60%</f>
        <v>0</v>
      </c>
      <c r="BA23" s="91"/>
      <c r="BB23" s="91"/>
      <c r="BC23" s="88" t="n">
        <f aca="false">P23+Q23+R23</f>
        <v>14</v>
      </c>
      <c r="BD23" s="87" t="n">
        <f aca="false">(AB23+AC23+AD23)*30%</f>
        <v>40676.831015625</v>
      </c>
      <c r="BE23" s="87"/>
      <c r="BF23" s="87"/>
      <c r="BG23" s="87"/>
      <c r="BH23" s="92"/>
      <c r="BI23" s="87"/>
      <c r="BJ23" s="87"/>
      <c r="BK23" s="86" t="n">
        <f aca="false">AG23+AU23+AZ23+BB23+BD23+BF23+BH23+BE23+BI23+BJ23</f>
        <v>42612.440390625</v>
      </c>
      <c r="BL23" s="86" t="n">
        <f aca="false">AF23+BK23</f>
        <v>191760.82078125</v>
      </c>
      <c r="BM23" s="86" t="n">
        <f aca="false">AC23+AD23+AE23+BD23+BF23</f>
        <v>117510.84515625</v>
      </c>
      <c r="BN23" s="86" t="n">
        <f aca="false">BL23-BM23</f>
        <v>74249.975625</v>
      </c>
      <c r="BO23" s="86" t="n">
        <f aca="false">BL23*12</f>
        <v>2301129.849375</v>
      </c>
    </row>
    <row r="24" customFormat="false" ht="15.75" hidden="false" customHeight="true" outlineLevel="0" collapsed="false">
      <c r="B24" s="33" t="s">
        <v>213</v>
      </c>
      <c r="C24" s="41" t="s">
        <v>110</v>
      </c>
      <c r="D24" s="11" t="s">
        <v>111</v>
      </c>
      <c r="E24" s="78" t="s">
        <v>88</v>
      </c>
      <c r="F24" s="41" t="n">
        <v>46</v>
      </c>
      <c r="G24" s="79" t="n">
        <v>43274</v>
      </c>
      <c r="H24" s="79" t="n">
        <v>45100</v>
      </c>
      <c r="I24" s="78" t="s">
        <v>112</v>
      </c>
      <c r="J24" s="80" t="s">
        <v>95</v>
      </c>
      <c r="K24" s="41" t="s">
        <v>96</v>
      </c>
      <c r="L24" s="97" t="n">
        <v>18.01</v>
      </c>
      <c r="M24" s="81" t="n">
        <v>5.24</v>
      </c>
      <c r="N24" s="82" t="n">
        <v>17697</v>
      </c>
      <c r="O24" s="83" t="n">
        <f aca="false">SUM(N24*M24)</f>
        <v>92732.28</v>
      </c>
      <c r="P24" s="41" t="n">
        <v>17</v>
      </c>
      <c r="Q24" s="41"/>
      <c r="R24" s="41"/>
      <c r="S24" s="84"/>
      <c r="T24" s="84"/>
      <c r="U24" s="84"/>
      <c r="V24" s="83" t="n">
        <f aca="false">O24/16*P24</f>
        <v>98528.0475</v>
      </c>
      <c r="W24" s="83" t="n">
        <f aca="false">O24/16*Q24</f>
        <v>0</v>
      </c>
      <c r="X24" s="83" t="n">
        <f aca="false">O24/16*R24</f>
        <v>0</v>
      </c>
      <c r="Y24" s="85"/>
      <c r="Z24" s="85"/>
      <c r="AA24" s="85"/>
      <c r="AB24" s="83" t="n">
        <f aca="false">V24+W24+X24+Y24+Z24+AA24</f>
        <v>98528.0475</v>
      </c>
      <c r="AC24" s="83" t="n">
        <f aca="false">AB24*50%</f>
        <v>49264.02375</v>
      </c>
      <c r="AD24" s="83" t="n">
        <f aca="false">(AB24+AC24)*25%</f>
        <v>36948.0178125</v>
      </c>
      <c r="AE24" s="83" t="n">
        <f aca="false">(AB24+AC24+AD24)*10%</f>
        <v>18474.00890625</v>
      </c>
      <c r="AF24" s="83" t="n">
        <f aca="false">AB24+AC24+AD24+AE24</f>
        <v>203214.09796875</v>
      </c>
      <c r="AG24" s="86"/>
      <c r="AH24" s="96" t="s">
        <v>113</v>
      </c>
      <c r="AI24" s="87" t="n">
        <f aca="false">N24/16*AH24*40%*0.5</f>
        <v>1880.30625</v>
      </c>
      <c r="AJ24" s="95"/>
      <c r="AK24" s="87" t="n">
        <f aca="false">N24/16*AJ24*50%*0.5</f>
        <v>0</v>
      </c>
      <c r="AL24" s="96" t="str">
        <f aca="false">AH24</f>
        <v>8,5</v>
      </c>
      <c r="AM24" s="87" t="n">
        <f aca="false">AI24+AK24</f>
        <v>1880.30625</v>
      </c>
      <c r="AN24" s="87"/>
      <c r="AO24" s="87" t="n">
        <f aca="false">N24/16*AN24*50%*0.5</f>
        <v>0</v>
      </c>
      <c r="AP24" s="87"/>
      <c r="AQ24" s="87" t="n">
        <f aca="false">N24/16*AP24*40%*0.5</f>
        <v>0</v>
      </c>
      <c r="AR24" s="87" t="n">
        <f aca="false">AN24+AP24</f>
        <v>0</v>
      </c>
      <c r="AS24" s="87" t="n">
        <f aca="false">AO24+AQ24</f>
        <v>0</v>
      </c>
      <c r="AT24" s="87" t="n">
        <f aca="false">AL24+AR24</f>
        <v>8.5</v>
      </c>
      <c r="AU24" s="87" t="n">
        <f aca="false">AS24</f>
        <v>0</v>
      </c>
      <c r="AV24" s="96" t="s">
        <v>114</v>
      </c>
      <c r="AW24" s="95" t="n">
        <v>0.5</v>
      </c>
      <c r="AX24" s="89"/>
      <c r="AY24" s="88"/>
      <c r="AZ24" s="90" t="n">
        <f aca="false">(N24*AW24)*50%+(N24*AX24)*60%+(N24*AY24)*60%</f>
        <v>4424.25</v>
      </c>
      <c r="BA24" s="91"/>
      <c r="BB24" s="91"/>
      <c r="BC24" s="88" t="n">
        <f aca="false">P24+Q24+R24</f>
        <v>17</v>
      </c>
      <c r="BD24" s="87" t="n">
        <f aca="false">(AB24+AC24+AD24)*30%</f>
        <v>55422.02671875</v>
      </c>
      <c r="BE24" s="87"/>
      <c r="BF24" s="87"/>
      <c r="BG24" s="87" t="n">
        <f aca="false">P24+Q24+R24</f>
        <v>17</v>
      </c>
      <c r="BH24" s="92" t="n">
        <f aca="false">(AB24+AC24+AD24)*40%</f>
        <v>73896.035625</v>
      </c>
      <c r="BI24" s="87"/>
      <c r="BJ24" s="87"/>
      <c r="BK24" s="86" t="n">
        <f aca="false">AG24+AU24+AZ24+BB24+BD24+BF24+BH24+BE24+BI24+BJ24</f>
        <v>133742.31234375</v>
      </c>
      <c r="BL24" s="86" t="n">
        <f aca="false">AF24+BK24</f>
        <v>336956.4103125</v>
      </c>
      <c r="BM24" s="86" t="n">
        <f aca="false">AC24+AD24+AE24+BD24+BF24</f>
        <v>160108.0771875</v>
      </c>
      <c r="BN24" s="86" t="n">
        <f aca="false">BL24-BM24</f>
        <v>176848.333125</v>
      </c>
      <c r="BO24" s="86" t="n">
        <f aca="false">BL24*12</f>
        <v>4043476.92375</v>
      </c>
    </row>
    <row r="25" customFormat="false" ht="15.75" hidden="false" customHeight="true" outlineLevel="0" collapsed="false">
      <c r="B25" s="78" t="s">
        <v>214</v>
      </c>
      <c r="C25" s="41" t="s">
        <v>115</v>
      </c>
      <c r="D25" s="98" t="s">
        <v>116</v>
      </c>
      <c r="E25" s="78" t="s">
        <v>88</v>
      </c>
      <c r="F25" s="41" t="n">
        <v>44</v>
      </c>
      <c r="G25" s="79" t="n">
        <v>43313</v>
      </c>
      <c r="H25" s="79" t="n">
        <v>45139</v>
      </c>
      <c r="I25" s="78" t="s">
        <v>117</v>
      </c>
      <c r="J25" s="80" t="s">
        <v>90</v>
      </c>
      <c r="K25" s="41" t="s">
        <v>91</v>
      </c>
      <c r="L25" s="81" t="n">
        <v>15.01</v>
      </c>
      <c r="M25" s="81" t="n">
        <v>4.95</v>
      </c>
      <c r="N25" s="82" t="n">
        <v>17697</v>
      </c>
      <c r="O25" s="83" t="n">
        <f aca="false">SUM(N25*M25)</f>
        <v>87600.15</v>
      </c>
      <c r="P25" s="41"/>
      <c r="Q25" s="41"/>
      <c r="R25" s="41" t="n">
        <v>2</v>
      </c>
      <c r="S25" s="84"/>
      <c r="T25" s="84"/>
      <c r="U25" s="84"/>
      <c r="V25" s="83" t="n">
        <f aca="false">O25/16*P25</f>
        <v>0</v>
      </c>
      <c r="W25" s="83" t="n">
        <f aca="false">O25/16*Q25</f>
        <v>0</v>
      </c>
      <c r="X25" s="83" t="n">
        <f aca="false">O25/16*R25</f>
        <v>10950.01875</v>
      </c>
      <c r="Y25" s="85"/>
      <c r="Z25" s="85"/>
      <c r="AA25" s="85"/>
      <c r="AB25" s="83" t="n">
        <f aca="false">V25+W25+X25+Y25+Z25+AA25</f>
        <v>10950.01875</v>
      </c>
      <c r="AC25" s="83" t="n">
        <f aca="false">AB25*50%</f>
        <v>5475.009375</v>
      </c>
      <c r="AD25" s="83" t="n">
        <f aca="false">(AB25+AC25)*25%</f>
        <v>4106.25703125</v>
      </c>
      <c r="AE25" s="83"/>
      <c r="AF25" s="83" t="n">
        <f aca="false">AB25+AC25+AD25+AE25</f>
        <v>20531.28515625</v>
      </c>
      <c r="AG25" s="86"/>
      <c r="AH25" s="87"/>
      <c r="AI25" s="87" t="n">
        <f aca="false">N25/16*AH25*40%*0.5</f>
        <v>0</v>
      </c>
      <c r="AJ25" s="87"/>
      <c r="AK25" s="87" t="n">
        <f aca="false">N25/16*AJ25*50%*0.5</f>
        <v>0</v>
      </c>
      <c r="AL25" s="87" t="n">
        <f aca="false">AH25</f>
        <v>0</v>
      </c>
      <c r="AM25" s="87" t="n">
        <f aca="false">AI25+AK25</f>
        <v>0</v>
      </c>
      <c r="AN25" s="87"/>
      <c r="AO25" s="87" t="n">
        <f aca="false">N25/16*AN25*50%*0.5</f>
        <v>0</v>
      </c>
      <c r="AP25" s="87"/>
      <c r="AQ25" s="87" t="n">
        <f aca="false">N25/16*AP25*40%*0.5</f>
        <v>0</v>
      </c>
      <c r="AR25" s="87" t="n">
        <f aca="false">AN25+AP25</f>
        <v>0</v>
      </c>
      <c r="AS25" s="87" t="n">
        <f aca="false">AO25+AQ25</f>
        <v>0</v>
      </c>
      <c r="AT25" s="87" t="n">
        <f aca="false">AL25+AR25</f>
        <v>0</v>
      </c>
      <c r="AU25" s="87" t="n">
        <f aca="false">AS25</f>
        <v>0</v>
      </c>
      <c r="AV25" s="88"/>
      <c r="AW25" s="88"/>
      <c r="AX25" s="95"/>
      <c r="AY25" s="88"/>
      <c r="AZ25" s="90" t="n">
        <f aca="false">(N25*AW25)*50%+(N25*AX25)*60%+(N25*AY25)*60%</f>
        <v>0</v>
      </c>
      <c r="BA25" s="91"/>
      <c r="BB25" s="91"/>
      <c r="BC25" s="88" t="n">
        <f aca="false">P25+Q25+R25</f>
        <v>2</v>
      </c>
      <c r="BD25" s="87" t="n">
        <f aca="false">(AB25+AC25+AD25)*30%</f>
        <v>6159.385546875</v>
      </c>
      <c r="BE25" s="87"/>
      <c r="BF25" s="87"/>
      <c r="BG25" s="87" t="n">
        <f aca="false">P25+Q25+R25</f>
        <v>2</v>
      </c>
      <c r="BH25" s="92" t="n">
        <f aca="false">(AB25+AC25+AD25)*35%</f>
        <v>7185.9498046875</v>
      </c>
      <c r="BI25" s="87"/>
      <c r="BJ25" s="87"/>
      <c r="BK25" s="86" t="n">
        <f aca="false">AG25+AU25+AZ25+BB25+BD25+BF25+BH25+BE25+BI25+BJ25</f>
        <v>13345.3353515625</v>
      </c>
      <c r="BL25" s="86" t="n">
        <f aca="false">AF25+BK25</f>
        <v>33876.6205078125</v>
      </c>
      <c r="BM25" s="86" t="n">
        <f aca="false">AC25+AD25+AE25+BD25+BF25</f>
        <v>15740.651953125</v>
      </c>
      <c r="BN25" s="86" t="n">
        <f aca="false">BL25-BM25</f>
        <v>18135.9685546875</v>
      </c>
      <c r="BO25" s="86" t="n">
        <f aca="false">BL25*12</f>
        <v>406519.44609375</v>
      </c>
    </row>
    <row r="26" customFormat="false" ht="15.75" hidden="false" customHeight="true" outlineLevel="0" collapsed="false">
      <c r="B26" s="78" t="s">
        <v>214</v>
      </c>
      <c r="C26" s="41" t="s">
        <v>118</v>
      </c>
      <c r="D26" s="98" t="s">
        <v>116</v>
      </c>
      <c r="E26" s="78" t="s">
        <v>88</v>
      </c>
      <c r="F26" s="41" t="n">
        <v>44</v>
      </c>
      <c r="G26" s="79" t="n">
        <v>43313</v>
      </c>
      <c r="H26" s="79" t="n">
        <v>45139</v>
      </c>
      <c r="I26" s="78" t="s">
        <v>117</v>
      </c>
      <c r="J26" s="80" t="s">
        <v>90</v>
      </c>
      <c r="K26" s="41" t="s">
        <v>91</v>
      </c>
      <c r="L26" s="81" t="n">
        <v>15.01</v>
      </c>
      <c r="M26" s="81" t="n">
        <v>4.95</v>
      </c>
      <c r="N26" s="82" t="n">
        <v>17697</v>
      </c>
      <c r="O26" s="83" t="n">
        <f aca="false">SUM(N26*M26)</f>
        <v>87600.15</v>
      </c>
      <c r="P26" s="41"/>
      <c r="Q26" s="41"/>
      <c r="R26" s="41" t="n">
        <v>2</v>
      </c>
      <c r="S26" s="84"/>
      <c r="T26" s="84"/>
      <c r="U26" s="84"/>
      <c r="V26" s="83" t="n">
        <f aca="false">O26/16*P26</f>
        <v>0</v>
      </c>
      <c r="W26" s="83" t="n">
        <f aca="false">O26/16*Q26</f>
        <v>0</v>
      </c>
      <c r="X26" s="83" t="n">
        <f aca="false">O26/16*R26</f>
        <v>10950.01875</v>
      </c>
      <c r="Y26" s="85"/>
      <c r="Z26" s="85"/>
      <c r="AA26" s="85"/>
      <c r="AB26" s="83" t="n">
        <f aca="false">V26+W26+X26+Y26+Z26+AA26</f>
        <v>10950.01875</v>
      </c>
      <c r="AC26" s="83" t="n">
        <f aca="false">AB26*50%</f>
        <v>5475.009375</v>
      </c>
      <c r="AD26" s="83" t="n">
        <f aca="false">(AB26+AC26)*25%</f>
        <v>4106.25703125</v>
      </c>
      <c r="AE26" s="83"/>
      <c r="AF26" s="83" t="n">
        <f aca="false">AB26+AC26+AD26+AE26</f>
        <v>20531.28515625</v>
      </c>
      <c r="AG26" s="86"/>
      <c r="AH26" s="87"/>
      <c r="AI26" s="87" t="n">
        <f aca="false">N26/16*AH26*40%*0.5</f>
        <v>0</v>
      </c>
      <c r="AJ26" s="87"/>
      <c r="AK26" s="87" t="n">
        <f aca="false">N26/16*AJ26*50%*0.5</f>
        <v>0</v>
      </c>
      <c r="AL26" s="87" t="n">
        <f aca="false">AH26</f>
        <v>0</v>
      </c>
      <c r="AM26" s="87" t="n">
        <f aca="false">AI26+AK26</f>
        <v>0</v>
      </c>
      <c r="AN26" s="87"/>
      <c r="AO26" s="87" t="n">
        <f aca="false">N26/16*AN26*50%*0.5</f>
        <v>0</v>
      </c>
      <c r="AP26" s="87"/>
      <c r="AQ26" s="87" t="n">
        <f aca="false">N26/16*AP26*40%*0.5</f>
        <v>0</v>
      </c>
      <c r="AR26" s="87" t="n">
        <f aca="false">AN26+AP26</f>
        <v>0</v>
      </c>
      <c r="AS26" s="87" t="n">
        <f aca="false">AO26+AQ26</f>
        <v>0</v>
      </c>
      <c r="AT26" s="87" t="n">
        <f aca="false">AL26+AR26</f>
        <v>0</v>
      </c>
      <c r="AU26" s="87" t="n">
        <f aca="false">AS26</f>
        <v>0</v>
      </c>
      <c r="AV26" s="88"/>
      <c r="AW26" s="88"/>
      <c r="AX26" s="95"/>
      <c r="AY26" s="88"/>
      <c r="AZ26" s="90" t="n">
        <f aca="false">(N26*AW26)*50%+(N26*AX26)*60%+(N26*AY26)*60%</f>
        <v>0</v>
      </c>
      <c r="BA26" s="91"/>
      <c r="BB26" s="91"/>
      <c r="BC26" s="88" t="n">
        <f aca="false">P26+Q26+R26</f>
        <v>2</v>
      </c>
      <c r="BD26" s="87" t="n">
        <f aca="false">(AB26+AC26+AD26)*30%</f>
        <v>6159.385546875</v>
      </c>
      <c r="BE26" s="87"/>
      <c r="BF26" s="87"/>
      <c r="BG26" s="87" t="n">
        <f aca="false">P26+Q26+R26</f>
        <v>2</v>
      </c>
      <c r="BH26" s="92" t="n">
        <f aca="false">(AB26+AC26+AD26)*35%</f>
        <v>7185.9498046875</v>
      </c>
      <c r="BI26" s="87"/>
      <c r="BJ26" s="87"/>
      <c r="BK26" s="86" t="n">
        <f aca="false">AG26+AU26+AZ26+BB26+BD26+BF26+BH26+BE26+BI26+BJ26</f>
        <v>13345.3353515625</v>
      </c>
      <c r="BL26" s="86" t="n">
        <f aca="false">AF26+BK26</f>
        <v>33876.6205078125</v>
      </c>
      <c r="BM26" s="86" t="n">
        <f aca="false">AC26+AD26+AE26+BD26+BF26</f>
        <v>15740.651953125</v>
      </c>
      <c r="BN26" s="86" t="n">
        <f aca="false">BL26-BM26</f>
        <v>18135.9685546875</v>
      </c>
      <c r="BO26" s="86" t="n">
        <f aca="false">BL26*12</f>
        <v>406519.44609375</v>
      </c>
    </row>
    <row r="27" customFormat="false" ht="15.75" hidden="false" customHeight="true" outlineLevel="0" collapsed="false">
      <c r="B27" s="151" t="s">
        <v>210</v>
      </c>
      <c r="C27" s="41" t="s">
        <v>119</v>
      </c>
      <c r="D27" s="98" t="s">
        <v>120</v>
      </c>
      <c r="E27" s="78" t="s">
        <v>88</v>
      </c>
      <c r="F27" s="41"/>
      <c r="G27" s="78"/>
      <c r="H27" s="78"/>
      <c r="I27" s="78"/>
      <c r="J27" s="80" t="s">
        <v>108</v>
      </c>
      <c r="K27" s="41" t="s">
        <v>109</v>
      </c>
      <c r="L27" s="81" t="n">
        <v>0</v>
      </c>
      <c r="M27" s="93" t="n">
        <v>4.1</v>
      </c>
      <c r="N27" s="82" t="n">
        <v>17697</v>
      </c>
      <c r="O27" s="83" t="n">
        <f aca="false">SUM(N27*M27)</f>
        <v>72557.7</v>
      </c>
      <c r="P27" s="41"/>
      <c r="Q27" s="41" t="n">
        <v>2</v>
      </c>
      <c r="R27" s="41" t="n">
        <v>2</v>
      </c>
      <c r="S27" s="84"/>
      <c r="T27" s="94"/>
      <c r="U27" s="84"/>
      <c r="V27" s="83" t="n">
        <f aca="false">O27/16*P27</f>
        <v>0</v>
      </c>
      <c r="W27" s="83" t="n">
        <f aca="false">O27/16*Q27</f>
        <v>9069.7125</v>
      </c>
      <c r="X27" s="83" t="n">
        <f aca="false">O27/16*R27</f>
        <v>9069.7125</v>
      </c>
      <c r="Y27" s="85"/>
      <c r="Z27" s="85"/>
      <c r="AA27" s="85"/>
      <c r="AB27" s="83" t="n">
        <f aca="false">V27+W27+X27+Y27+Z27+AA27</f>
        <v>18139.425</v>
      </c>
      <c r="AC27" s="83" t="n">
        <f aca="false">AB27*50%</f>
        <v>9069.7125</v>
      </c>
      <c r="AD27" s="83" t="n">
        <f aca="false">(AB27+AC27)*25%</f>
        <v>6802.284375</v>
      </c>
      <c r="AE27" s="83" t="n">
        <f aca="false">(AB27+AC27+AD27)*10%</f>
        <v>3401.1421875</v>
      </c>
      <c r="AF27" s="83" t="n">
        <f aca="false">AB27+AC27+AD27+AE27</f>
        <v>37412.5640625</v>
      </c>
      <c r="AG27" s="86"/>
      <c r="AH27" s="87"/>
      <c r="AI27" s="87" t="n">
        <f aca="false">N27/16*AH27*40%*0.5</f>
        <v>0</v>
      </c>
      <c r="AJ27" s="87"/>
      <c r="AK27" s="87" t="n">
        <f aca="false">N27/16*AJ27*50%*0.5</f>
        <v>0</v>
      </c>
      <c r="AL27" s="87" t="n">
        <f aca="false">AH27</f>
        <v>0</v>
      </c>
      <c r="AM27" s="87" t="n">
        <f aca="false">AI27+AK27</f>
        <v>0</v>
      </c>
      <c r="AN27" s="87"/>
      <c r="AO27" s="87" t="n">
        <f aca="false">N27/16*AN27*50%*0.5</f>
        <v>0</v>
      </c>
      <c r="AP27" s="96" t="s">
        <v>121</v>
      </c>
      <c r="AQ27" s="87" t="n">
        <f aca="false">N27/16*AP27*40%*0.5</f>
        <v>442.425</v>
      </c>
      <c r="AR27" s="96" t="n">
        <f aca="false">AN27+AP27</f>
        <v>2</v>
      </c>
      <c r="AS27" s="87" t="n">
        <f aca="false">AO27+AQ27</f>
        <v>442.425</v>
      </c>
      <c r="AT27" s="87" t="n">
        <f aca="false">AL27+AR27</f>
        <v>2</v>
      </c>
      <c r="AU27" s="87" t="n">
        <f aca="false">AS27</f>
        <v>442.425</v>
      </c>
      <c r="AV27" s="88" t="n">
        <v>9</v>
      </c>
      <c r="AW27" s="88"/>
      <c r="AX27" s="88" t="n">
        <v>0.5</v>
      </c>
      <c r="AY27" s="88"/>
      <c r="AZ27" s="90" t="n">
        <f aca="false">(N27*AW27)*50%+(N27*AX27)*60%+(N27*AY27)*60%</f>
        <v>5309.1</v>
      </c>
      <c r="BA27" s="91"/>
      <c r="BB27" s="91"/>
      <c r="BC27" s="88" t="n">
        <f aca="false">P27+Q27+R27</f>
        <v>4</v>
      </c>
      <c r="BD27" s="87" t="n">
        <f aca="false">(AB27+AC27+AD27)*30%</f>
        <v>10203.4265625</v>
      </c>
      <c r="BE27" s="87"/>
      <c r="BF27" s="87"/>
      <c r="BG27" s="87"/>
      <c r="BH27" s="92"/>
      <c r="BI27" s="88"/>
      <c r="BJ27" s="88"/>
      <c r="BK27" s="86" t="n">
        <f aca="false">AG27+AU27+AZ27+BB27+BD27+BF27+BH27+BE27+BI27+BJ27</f>
        <v>15954.9515625</v>
      </c>
      <c r="BL27" s="86" t="n">
        <f aca="false">AF27+BK27</f>
        <v>53367.515625</v>
      </c>
      <c r="BM27" s="86" t="n">
        <f aca="false">AC27+AD27+AE27+BD27+BF27</f>
        <v>29476.565625</v>
      </c>
      <c r="BN27" s="86" t="n">
        <f aca="false">BL27-BM27</f>
        <v>23890.95</v>
      </c>
      <c r="BO27" s="86" t="n">
        <f aca="false">BL27*12</f>
        <v>640410.1875</v>
      </c>
    </row>
    <row r="28" customFormat="false" ht="15.75" hidden="false" customHeight="true" outlineLevel="0" collapsed="false">
      <c r="B28" s="78" t="s">
        <v>215</v>
      </c>
      <c r="C28" s="41" t="s">
        <v>122</v>
      </c>
      <c r="D28" s="98" t="s">
        <v>120</v>
      </c>
      <c r="E28" s="78" t="s">
        <v>88</v>
      </c>
      <c r="F28" s="41"/>
      <c r="G28" s="79"/>
      <c r="H28" s="78"/>
      <c r="I28" s="78" t="s">
        <v>123</v>
      </c>
      <c r="J28" s="80" t="s">
        <v>108</v>
      </c>
      <c r="K28" s="41" t="s">
        <v>109</v>
      </c>
      <c r="L28" s="81" t="n">
        <v>0</v>
      </c>
      <c r="M28" s="93" t="n">
        <v>4.1</v>
      </c>
      <c r="N28" s="82" t="n">
        <v>17697</v>
      </c>
      <c r="O28" s="83" t="n">
        <f aca="false">SUM(N28*M28)</f>
        <v>72557.7</v>
      </c>
      <c r="P28" s="41"/>
      <c r="Q28" s="41" t="n">
        <v>2</v>
      </c>
      <c r="R28" s="41" t="n">
        <v>5</v>
      </c>
      <c r="S28" s="84"/>
      <c r="T28" s="84"/>
      <c r="U28" s="94"/>
      <c r="V28" s="83" t="n">
        <f aca="false">O28/16*P28</f>
        <v>0</v>
      </c>
      <c r="W28" s="83" t="n">
        <f aca="false">O28/16*Q28</f>
        <v>9069.7125</v>
      </c>
      <c r="X28" s="83" t="n">
        <f aca="false">O28/16*R28</f>
        <v>22674.28125</v>
      </c>
      <c r="Y28" s="85"/>
      <c r="Z28" s="85"/>
      <c r="AA28" s="85"/>
      <c r="AB28" s="83" t="n">
        <f aca="false">V28+W28+X28+Y28+Z28+AA28</f>
        <v>31743.99375</v>
      </c>
      <c r="AC28" s="83" t="n">
        <f aca="false">AB28*50%</f>
        <v>15871.996875</v>
      </c>
      <c r="AD28" s="83" t="n">
        <f aca="false">(AB28+AC28)*25%</f>
        <v>11903.99765625</v>
      </c>
      <c r="AE28" s="83" t="n">
        <f aca="false">(AB28+AC28+AD28)*10%</f>
        <v>5951.998828125</v>
      </c>
      <c r="AF28" s="83" t="n">
        <f aca="false">AB28+AC28+AD28+AE28</f>
        <v>65471.987109375</v>
      </c>
      <c r="AG28" s="86"/>
      <c r="AH28" s="87"/>
      <c r="AI28" s="87" t="n">
        <f aca="false">N28/16*AH28*40%*0.5</f>
        <v>0</v>
      </c>
      <c r="AJ28" s="87"/>
      <c r="AK28" s="87" t="n">
        <f aca="false">N28/16*AJ28*50%*0.5</f>
        <v>0</v>
      </c>
      <c r="AL28" s="87" t="n">
        <f aca="false">AH28</f>
        <v>0</v>
      </c>
      <c r="AM28" s="87" t="n">
        <f aca="false">AI28+AK28</f>
        <v>0</v>
      </c>
      <c r="AN28" s="87"/>
      <c r="AO28" s="87" t="n">
        <f aca="false">N28/16*AN28*50%*0.5</f>
        <v>0</v>
      </c>
      <c r="AP28" s="96" t="s">
        <v>114</v>
      </c>
      <c r="AQ28" s="87" t="n">
        <f aca="false">N28/16*AP28*40%*0.5</f>
        <v>884.85</v>
      </c>
      <c r="AR28" s="96" t="n">
        <f aca="false">AN28+AP28</f>
        <v>4</v>
      </c>
      <c r="AS28" s="87" t="n">
        <f aca="false">AO28+AQ28</f>
        <v>884.85</v>
      </c>
      <c r="AT28" s="87" t="n">
        <f aca="false">AL28+AR28</f>
        <v>4</v>
      </c>
      <c r="AU28" s="87" t="n">
        <f aca="false">AS28</f>
        <v>884.85</v>
      </c>
      <c r="AV28" s="88"/>
      <c r="AW28" s="88"/>
      <c r="AX28" s="88"/>
      <c r="AY28" s="88"/>
      <c r="AZ28" s="90" t="n">
        <f aca="false">(N28*AW28)*50%+(N28*AX28)*60%+(N28*AY28)*60%</f>
        <v>0</v>
      </c>
      <c r="BA28" s="91" t="n">
        <v>1</v>
      </c>
      <c r="BB28" s="91" t="n">
        <f aca="false">N28*20%</f>
        <v>3539.4</v>
      </c>
      <c r="BC28" s="88" t="n">
        <f aca="false">P28+Q28+R28</f>
        <v>7</v>
      </c>
      <c r="BD28" s="87" t="n">
        <f aca="false">(AB28+AC28+AD28)*30%</f>
        <v>17855.996484375</v>
      </c>
      <c r="BE28" s="87"/>
      <c r="BF28" s="87"/>
      <c r="BG28" s="87"/>
      <c r="BH28" s="92"/>
      <c r="BI28" s="87"/>
      <c r="BJ28" s="87"/>
      <c r="BK28" s="86" t="n">
        <f aca="false">AG28+AU28+AZ28+BB28+BD28+BF28+BH28+BE28+BI28+BJ28</f>
        <v>22280.246484375</v>
      </c>
      <c r="BL28" s="86" t="n">
        <f aca="false">AF28+BK28</f>
        <v>87752.23359375</v>
      </c>
      <c r="BM28" s="86" t="n">
        <f aca="false">AC28+AD28+AE28+BD28+BF28</f>
        <v>51583.98984375</v>
      </c>
      <c r="BN28" s="86" t="n">
        <f aca="false">BL28-BM28</f>
        <v>36168.24375</v>
      </c>
      <c r="BO28" s="86" t="n">
        <f aca="false">BL28*12</f>
        <v>1053026.803125</v>
      </c>
    </row>
    <row r="29" customFormat="false" ht="15.75" hidden="false" customHeight="true" outlineLevel="0" collapsed="false">
      <c r="B29" s="149" t="s">
        <v>216</v>
      </c>
      <c r="C29" s="41" t="s">
        <v>124</v>
      </c>
      <c r="D29" s="78" t="s">
        <v>125</v>
      </c>
      <c r="E29" s="78" t="s">
        <v>88</v>
      </c>
      <c r="F29" s="41" t="n">
        <v>48</v>
      </c>
      <c r="G29" s="79" t="n">
        <v>43274</v>
      </c>
      <c r="H29" s="79" t="n">
        <v>45100</v>
      </c>
      <c r="I29" s="78" t="s">
        <v>126</v>
      </c>
      <c r="J29" s="80" t="s">
        <v>95</v>
      </c>
      <c r="K29" s="41" t="s">
        <v>96</v>
      </c>
      <c r="L29" s="81" t="n">
        <v>22.05</v>
      </c>
      <c r="M29" s="81" t="n">
        <v>5.32</v>
      </c>
      <c r="N29" s="82" t="n">
        <v>17697</v>
      </c>
      <c r="O29" s="83" t="n">
        <f aca="false">SUM(N29*M29)</f>
        <v>94148.04</v>
      </c>
      <c r="P29" s="41"/>
      <c r="Q29" s="41" t="n">
        <v>10</v>
      </c>
      <c r="R29" s="41" t="n">
        <v>11</v>
      </c>
      <c r="S29" s="84"/>
      <c r="T29" s="94"/>
      <c r="U29" s="84"/>
      <c r="V29" s="83" t="n">
        <f aca="false">O29/16*P29</f>
        <v>0</v>
      </c>
      <c r="W29" s="83" t="n">
        <f aca="false">O29/16*Q29</f>
        <v>58842.525</v>
      </c>
      <c r="X29" s="83" t="n">
        <f aca="false">O29/16*R29</f>
        <v>64726.7775</v>
      </c>
      <c r="Y29" s="85"/>
      <c r="Z29" s="85"/>
      <c r="AA29" s="85"/>
      <c r="AB29" s="83" t="n">
        <f aca="false">V29+W29+X29+Y29+Z29+AA29</f>
        <v>123569.3025</v>
      </c>
      <c r="AC29" s="83" t="n">
        <f aca="false">AB29*50%</f>
        <v>61784.65125</v>
      </c>
      <c r="AD29" s="83" t="n">
        <f aca="false">(AB29+AC29)*25%</f>
        <v>46338.4884375</v>
      </c>
      <c r="AE29" s="83" t="n">
        <f aca="false">(AB29+AC29+AD29)*10%</f>
        <v>23169.24421875</v>
      </c>
      <c r="AF29" s="83" t="n">
        <f aca="false">AB29+AC29+AD29+AE29</f>
        <v>254861.68640625</v>
      </c>
      <c r="AG29" s="86"/>
      <c r="AH29" s="87"/>
      <c r="AI29" s="87" t="n">
        <f aca="false">N29/16*AH29*40%*0.5</f>
        <v>0</v>
      </c>
      <c r="AJ29" s="87"/>
      <c r="AK29" s="87" t="n">
        <f aca="false">N29/16*AJ29*50%*0.5</f>
        <v>0</v>
      </c>
      <c r="AL29" s="87" t="n">
        <f aca="false">AH29</f>
        <v>0</v>
      </c>
      <c r="AM29" s="87" t="n">
        <f aca="false">AI29+AK29</f>
        <v>0</v>
      </c>
      <c r="AN29" s="87"/>
      <c r="AO29" s="87" t="n">
        <f aca="false">N29/16*AN29*50%*0.5</f>
        <v>0</v>
      </c>
      <c r="AP29" s="96" t="s">
        <v>127</v>
      </c>
      <c r="AQ29" s="87" t="n">
        <f aca="false">N29/16*AP29*40%*0.5</f>
        <v>2322.73125</v>
      </c>
      <c r="AR29" s="96" t="n">
        <f aca="false">AN29+AP29</f>
        <v>10.5</v>
      </c>
      <c r="AS29" s="87" t="n">
        <f aca="false">AO29+AQ29</f>
        <v>2322.73125</v>
      </c>
      <c r="AT29" s="87" t="n">
        <f aca="false">AL29+AR29</f>
        <v>10.5</v>
      </c>
      <c r="AU29" s="87" t="n">
        <f aca="false">AS29</f>
        <v>2322.73125</v>
      </c>
      <c r="AV29" s="88"/>
      <c r="AW29" s="88"/>
      <c r="AX29" s="95"/>
      <c r="AY29" s="88"/>
      <c r="AZ29" s="90" t="n">
        <f aca="false">(N29*AW29)*50%+(N29*AX29)*60%+(N29*AY29)*60%</f>
        <v>0</v>
      </c>
      <c r="BA29" s="91" t="n">
        <v>1</v>
      </c>
      <c r="BB29" s="91" t="n">
        <f aca="false">N29*20%</f>
        <v>3539.4</v>
      </c>
      <c r="BC29" s="88" t="n">
        <f aca="false">P29+Q29+R29</f>
        <v>21</v>
      </c>
      <c r="BD29" s="87" t="n">
        <f aca="false">(AB29+AC29+AD29)*30%</f>
        <v>69507.73265625</v>
      </c>
      <c r="BE29" s="87"/>
      <c r="BF29" s="87"/>
      <c r="BG29" s="87" t="n">
        <f aca="false">P29+Q29+R29</f>
        <v>21</v>
      </c>
      <c r="BH29" s="92" t="n">
        <f aca="false">(AB29+AC29+AD29)*40%</f>
        <v>92676.976875</v>
      </c>
      <c r="BI29" s="87"/>
      <c r="BJ29" s="87"/>
      <c r="BK29" s="86" t="n">
        <f aca="false">AG29+AU29+AZ29+BB29+BD29+BF29+BH29+BE29+BI29+BJ29</f>
        <v>168046.84078125</v>
      </c>
      <c r="BL29" s="86" t="n">
        <f aca="false">AF29+BK29</f>
        <v>422908.5271875</v>
      </c>
      <c r="BM29" s="86" t="n">
        <f aca="false">AC29+AD29+AE29+BD29+BF29</f>
        <v>200800.1165625</v>
      </c>
      <c r="BN29" s="86" t="n">
        <f aca="false">BL29-BM29</f>
        <v>222108.410625</v>
      </c>
      <c r="BO29" s="86" t="n">
        <f aca="false">BL29*12</f>
        <v>5074902.32625</v>
      </c>
    </row>
    <row r="30" customFormat="false" ht="15.75" hidden="false" customHeight="true" outlineLevel="0" collapsed="false">
      <c r="B30" s="78" t="s">
        <v>217</v>
      </c>
      <c r="C30" s="41" t="s">
        <v>128</v>
      </c>
      <c r="D30" s="78" t="s">
        <v>129</v>
      </c>
      <c r="E30" s="78" t="s">
        <v>130</v>
      </c>
      <c r="F30" s="41" t="n">
        <v>63</v>
      </c>
      <c r="G30" s="79" t="n">
        <v>44194</v>
      </c>
      <c r="H30" s="79" t="n">
        <v>46020</v>
      </c>
      <c r="I30" s="78" t="s">
        <v>131</v>
      </c>
      <c r="J30" s="80" t="s">
        <v>90</v>
      </c>
      <c r="K30" s="41" t="s">
        <v>132</v>
      </c>
      <c r="L30" s="81" t="n">
        <v>37.09</v>
      </c>
      <c r="M30" s="81" t="n">
        <v>4.29</v>
      </c>
      <c r="N30" s="82" t="n">
        <v>17697</v>
      </c>
      <c r="O30" s="83" t="n">
        <f aca="false">SUM(N30*M30)</f>
        <v>75920.13</v>
      </c>
      <c r="P30" s="41"/>
      <c r="Q30" s="15" t="n">
        <v>6</v>
      </c>
      <c r="R30" s="15"/>
      <c r="S30" s="84"/>
      <c r="T30" s="84"/>
      <c r="U30" s="84"/>
      <c r="V30" s="83" t="n">
        <f aca="false">O30/16*P30</f>
        <v>0</v>
      </c>
      <c r="W30" s="83" t="n">
        <f aca="false">O30/16*Q30</f>
        <v>28470.04875</v>
      </c>
      <c r="X30" s="83" t="n">
        <f aca="false">O30/16*R30</f>
        <v>0</v>
      </c>
      <c r="Y30" s="85"/>
      <c r="Z30" s="85"/>
      <c r="AA30" s="85"/>
      <c r="AB30" s="83" t="n">
        <f aca="false">V30+W30+X30+Y30+Z30+AA30</f>
        <v>28470.04875</v>
      </c>
      <c r="AC30" s="83" t="n">
        <f aca="false">AB30*50%</f>
        <v>14235.024375</v>
      </c>
      <c r="AD30" s="83" t="n">
        <f aca="false">(AB30+AC30)*25%</f>
        <v>10676.26828125</v>
      </c>
      <c r="AE30" s="83" t="n">
        <f aca="false">(AB30+AC30+AD30)*10%</f>
        <v>5338.134140625</v>
      </c>
      <c r="AF30" s="83" t="n">
        <f aca="false">AB30+AC30+AD30+AE30</f>
        <v>58719.475546875</v>
      </c>
      <c r="AG30" s="86"/>
      <c r="AH30" s="87"/>
      <c r="AI30" s="87" t="n">
        <f aca="false">N30/16*AH30*40%*0.5</f>
        <v>0</v>
      </c>
      <c r="AJ30" s="87"/>
      <c r="AK30" s="87" t="n">
        <f aca="false">N30/16*AJ30*50%*0.5</f>
        <v>0</v>
      </c>
      <c r="AL30" s="87" t="n">
        <f aca="false">AH30</f>
        <v>0</v>
      </c>
      <c r="AM30" s="87" t="n">
        <f aca="false">AI30+AK30</f>
        <v>0</v>
      </c>
      <c r="AN30" s="87"/>
      <c r="AO30" s="87" t="n">
        <f aca="false">N30/16*AN30*50%*0.5</f>
        <v>0</v>
      </c>
      <c r="AP30" s="87"/>
      <c r="AQ30" s="87" t="n">
        <f aca="false">N30/16*AP30*40%*0.5</f>
        <v>0</v>
      </c>
      <c r="AR30" s="96" t="n">
        <f aca="false">AN30+AP30</f>
        <v>0</v>
      </c>
      <c r="AS30" s="87" t="n">
        <f aca="false">AO30+AQ30</f>
        <v>0</v>
      </c>
      <c r="AT30" s="87" t="n">
        <f aca="false">AL30+AR30</f>
        <v>0</v>
      </c>
      <c r="AU30" s="87" t="n">
        <f aca="false">AS30</f>
        <v>0</v>
      </c>
      <c r="AV30" s="88"/>
      <c r="AW30" s="88"/>
      <c r="AX30" s="95"/>
      <c r="AY30" s="88"/>
      <c r="AZ30" s="90" t="n">
        <f aca="false">(N30*AW30)*50%+(N30*AX30)*60%+(N30*AY30)*60%</f>
        <v>0</v>
      </c>
      <c r="BA30" s="91"/>
      <c r="BB30" s="91"/>
      <c r="BC30" s="88" t="n">
        <f aca="false">P30+Q30+R30</f>
        <v>6</v>
      </c>
      <c r="BD30" s="87" t="n">
        <f aca="false">(AB30+AC30+AD30)*30%</f>
        <v>16014.402421875</v>
      </c>
      <c r="BE30" s="87"/>
      <c r="BF30" s="87"/>
      <c r="BG30" s="87" t="n">
        <f aca="false">P30+Q30+R30</f>
        <v>6</v>
      </c>
      <c r="BH30" s="92" t="n">
        <f aca="false">(AB30+AC30+AD30)*35%</f>
        <v>18683.4694921875</v>
      </c>
      <c r="BI30" s="87"/>
      <c r="BJ30" s="87"/>
      <c r="BK30" s="86" t="n">
        <f aca="false">AG30+AU30+AZ30+BB30+BD30+BF30+BH30+BE30+BI30+BJ30</f>
        <v>34697.8719140625</v>
      </c>
      <c r="BL30" s="86" t="n">
        <f aca="false">AF30+BK30</f>
        <v>93417.3474609375</v>
      </c>
      <c r="BM30" s="86" t="n">
        <f aca="false">AC30+AD30+AE30+BD30+BF30</f>
        <v>46263.82921875</v>
      </c>
      <c r="BN30" s="86" t="n">
        <f aca="false">BL30-BM30</f>
        <v>47153.5182421875</v>
      </c>
      <c r="BO30" s="86" t="n">
        <f aca="false">BL30*12</f>
        <v>1121008.16953125</v>
      </c>
    </row>
    <row r="31" customFormat="false" ht="15.75" hidden="false" customHeight="true" outlineLevel="0" collapsed="false">
      <c r="B31" s="152" t="s">
        <v>218</v>
      </c>
      <c r="C31" s="41" t="s">
        <v>133</v>
      </c>
      <c r="D31" s="78" t="s">
        <v>134</v>
      </c>
      <c r="E31" s="78" t="s">
        <v>88</v>
      </c>
      <c r="F31" s="41" t="n">
        <v>47</v>
      </c>
      <c r="G31" s="79" t="n">
        <v>43274</v>
      </c>
      <c r="H31" s="79" t="n">
        <v>45100</v>
      </c>
      <c r="I31" s="78" t="s">
        <v>135</v>
      </c>
      <c r="J31" s="80" t="s">
        <v>95</v>
      </c>
      <c r="K31" s="41" t="s">
        <v>96</v>
      </c>
      <c r="L31" s="81" t="n">
        <v>18</v>
      </c>
      <c r="M31" s="81" t="n">
        <v>5.24</v>
      </c>
      <c r="N31" s="82" t="n">
        <v>17697</v>
      </c>
      <c r="O31" s="83" t="n">
        <f aca="false">SUM(N31*M31)</f>
        <v>92732.28</v>
      </c>
      <c r="P31" s="41" t="n">
        <v>8</v>
      </c>
      <c r="Q31" s="41" t="n">
        <v>12</v>
      </c>
      <c r="R31" s="99" t="n">
        <v>2</v>
      </c>
      <c r="S31" s="84"/>
      <c r="T31" s="84"/>
      <c r="U31" s="84"/>
      <c r="V31" s="83" t="n">
        <f aca="false">O31/16*P31</f>
        <v>46366.14</v>
      </c>
      <c r="W31" s="83" t="n">
        <f aca="false">O31/16*Q31</f>
        <v>69549.21</v>
      </c>
      <c r="X31" s="83" t="n">
        <f aca="false">O31/16*R31</f>
        <v>11591.535</v>
      </c>
      <c r="Y31" s="85"/>
      <c r="Z31" s="85"/>
      <c r="AA31" s="85"/>
      <c r="AB31" s="83" t="n">
        <f aca="false">V31+W31+X31+Y31+Z31+AA31</f>
        <v>127506.885</v>
      </c>
      <c r="AC31" s="83" t="n">
        <f aca="false">AB31*50%</f>
        <v>63753.4425</v>
      </c>
      <c r="AD31" s="83" t="n">
        <f aca="false">(AB31+AC31)*25%</f>
        <v>47815.081875</v>
      </c>
      <c r="AE31" s="83" t="n">
        <f aca="false">(AB31+AC31+AD31)*10%</f>
        <v>23907.5409375</v>
      </c>
      <c r="AF31" s="83" t="n">
        <f aca="false">AB31+AC31+AD31+AE31</f>
        <v>262982.9503125</v>
      </c>
      <c r="AG31" s="86"/>
      <c r="AH31" s="87"/>
      <c r="AI31" s="87" t="n">
        <f aca="false">N31/16*AH31*40%*0.5</f>
        <v>0</v>
      </c>
      <c r="AJ31" s="87"/>
      <c r="AK31" s="87" t="n">
        <f aca="false">N31/16*AJ31*50%*0.5</f>
        <v>0</v>
      </c>
      <c r="AL31" s="87" t="n">
        <f aca="false">AJ31</f>
        <v>0</v>
      </c>
      <c r="AM31" s="87" t="n">
        <f aca="false">AI31+AK31</f>
        <v>0</v>
      </c>
      <c r="AN31" s="87"/>
      <c r="AO31" s="87" t="n">
        <f aca="false">N31/16*AN31*50%*0.5</f>
        <v>0</v>
      </c>
      <c r="AP31" s="87" t="n">
        <v>7</v>
      </c>
      <c r="AQ31" s="87" t="n">
        <f aca="false">N31/16*AP31*40%*0.5</f>
        <v>1548.4875</v>
      </c>
      <c r="AR31" s="96" t="n">
        <f aca="false">AN31+AP31</f>
        <v>7</v>
      </c>
      <c r="AS31" s="87" t="n">
        <f aca="false">AO31+AQ31</f>
        <v>1548.4875</v>
      </c>
      <c r="AT31" s="87" t="n">
        <f aca="false">AL31+AR31</f>
        <v>7</v>
      </c>
      <c r="AU31" s="87" t="n">
        <f aca="false">AS31</f>
        <v>1548.4875</v>
      </c>
      <c r="AV31" s="88" t="n">
        <v>10</v>
      </c>
      <c r="AW31" s="88"/>
      <c r="AX31" s="95"/>
      <c r="AY31" s="88" t="n">
        <v>0.5</v>
      </c>
      <c r="AZ31" s="90" t="n">
        <f aca="false">(N31*AW31)*50%+(N31*AX31)*60%+(N31*AY31)*60%</f>
        <v>5309.1</v>
      </c>
      <c r="BA31" s="91"/>
      <c r="BB31" s="91"/>
      <c r="BC31" s="88" t="n">
        <f aca="false">P31+Q31+R31</f>
        <v>22</v>
      </c>
      <c r="BD31" s="87" t="n">
        <f aca="false">(AB31+AC31+AD31)*30%</f>
        <v>71722.6228125</v>
      </c>
      <c r="BE31" s="87"/>
      <c r="BF31" s="87"/>
      <c r="BG31" s="87" t="n">
        <f aca="false">P31+Q31+R31</f>
        <v>22</v>
      </c>
      <c r="BH31" s="92" t="n">
        <f aca="false">(AB31+AC31+AD31)*40%</f>
        <v>95630.16375</v>
      </c>
      <c r="BI31" s="87"/>
      <c r="BJ31" s="87"/>
      <c r="BK31" s="86" t="n">
        <f aca="false">AG31+AU31+AZ31+BB31+BD31+BF31+BH31+BE31+BI31+BJ31</f>
        <v>174210.3740625</v>
      </c>
      <c r="BL31" s="86" t="n">
        <f aca="false">AF31+BK31</f>
        <v>437193.324375</v>
      </c>
      <c r="BM31" s="86" t="n">
        <f aca="false">AC31+AD31+AE31+BD31+BF31</f>
        <v>207198.688125</v>
      </c>
      <c r="BN31" s="86" t="n">
        <f aca="false">BL31-BM31</f>
        <v>229994.63625</v>
      </c>
      <c r="BO31" s="86" t="n">
        <f aca="false">BL31*12</f>
        <v>5246319.8925</v>
      </c>
    </row>
    <row r="32" customFormat="false" ht="15.75" hidden="false" customHeight="true" outlineLevel="0" collapsed="false">
      <c r="B32" s="153" t="s">
        <v>210</v>
      </c>
      <c r="C32" s="41" t="s">
        <v>133</v>
      </c>
      <c r="D32" s="78" t="s">
        <v>134</v>
      </c>
      <c r="E32" s="78" t="s">
        <v>88</v>
      </c>
      <c r="F32" s="41" t="n">
        <v>47</v>
      </c>
      <c r="G32" s="79" t="n">
        <v>43274</v>
      </c>
      <c r="H32" s="79" t="n">
        <v>45100</v>
      </c>
      <c r="I32" s="78" t="s">
        <v>135</v>
      </c>
      <c r="J32" s="80" t="s">
        <v>95</v>
      </c>
      <c r="K32" s="41" t="s">
        <v>96</v>
      </c>
      <c r="L32" s="81" t="n">
        <v>18</v>
      </c>
      <c r="M32" s="81" t="n">
        <v>5.24</v>
      </c>
      <c r="N32" s="82" t="n">
        <v>17697</v>
      </c>
      <c r="O32" s="83" t="n">
        <f aca="false">SUM(N32*M32)</f>
        <v>92732.28</v>
      </c>
      <c r="P32" s="41"/>
      <c r="Q32" s="41"/>
      <c r="R32" s="99" t="n">
        <v>3</v>
      </c>
      <c r="S32" s="84"/>
      <c r="T32" s="84"/>
      <c r="U32" s="84"/>
      <c r="V32" s="83" t="n">
        <f aca="false">O32/16*P32</f>
        <v>0</v>
      </c>
      <c r="W32" s="83" t="n">
        <f aca="false">O32/16*Q32</f>
        <v>0</v>
      </c>
      <c r="X32" s="83" t="n">
        <f aca="false">O32/16*R32</f>
        <v>17387.3025</v>
      </c>
      <c r="Y32" s="85"/>
      <c r="Z32" s="85"/>
      <c r="AA32" s="85"/>
      <c r="AB32" s="83" t="n">
        <f aca="false">V32+W32+X32+Y32+Z32+AA32</f>
        <v>17387.3025</v>
      </c>
      <c r="AC32" s="83" t="n">
        <f aca="false">AB32*50%</f>
        <v>8693.65125</v>
      </c>
      <c r="AD32" s="83" t="n">
        <f aca="false">(AB32+AC32)*25%</f>
        <v>6520.2384375</v>
      </c>
      <c r="AE32" s="83" t="n">
        <f aca="false">(AB32+AC32+AD32)*10%</f>
        <v>3260.11921875</v>
      </c>
      <c r="AF32" s="83" t="n">
        <f aca="false">AB32+AC32+AD32+AE32</f>
        <v>35861.31140625</v>
      </c>
      <c r="AG32" s="86"/>
      <c r="AH32" s="87"/>
      <c r="AI32" s="87" t="n">
        <f aca="false">N32/16*AH32*40%*0.5</f>
        <v>0</v>
      </c>
      <c r="AJ32" s="87"/>
      <c r="AK32" s="87" t="n">
        <f aca="false">N32/16*AJ32*50%*0.5</f>
        <v>0</v>
      </c>
      <c r="AL32" s="87" t="n">
        <f aca="false">AJ32</f>
        <v>0</v>
      </c>
      <c r="AM32" s="87" t="n">
        <f aca="false">AI32+AK32</f>
        <v>0</v>
      </c>
      <c r="AN32" s="87"/>
      <c r="AO32" s="87" t="n">
        <f aca="false">N32/16*AN32*50%*0.5</f>
        <v>0</v>
      </c>
      <c r="AP32" s="95" t="n">
        <v>1.5</v>
      </c>
      <c r="AQ32" s="87" t="n">
        <f aca="false">N32/16*AP32*40%*0.5</f>
        <v>331.81875</v>
      </c>
      <c r="AR32" s="96" t="n">
        <f aca="false">AN32+AP32</f>
        <v>1.5</v>
      </c>
      <c r="AS32" s="87" t="n">
        <f aca="false">AO32+AQ32</f>
        <v>331.81875</v>
      </c>
      <c r="AT32" s="87" t="n">
        <f aca="false">AL32+AR32</f>
        <v>1.5</v>
      </c>
      <c r="AU32" s="87" t="n">
        <f aca="false">AS32</f>
        <v>331.81875</v>
      </c>
      <c r="AV32" s="88"/>
      <c r="AW32" s="88"/>
      <c r="AX32" s="95"/>
      <c r="AY32" s="88"/>
      <c r="AZ32" s="90" t="n">
        <f aca="false">(N32*AW32)*50%+(N32*AX32)*60%+(N32*AY32)*60%</f>
        <v>0</v>
      </c>
      <c r="BA32" s="91"/>
      <c r="BB32" s="91"/>
      <c r="BC32" s="88" t="n">
        <f aca="false">P32+Q32+R32</f>
        <v>3</v>
      </c>
      <c r="BD32" s="87" t="n">
        <f aca="false">(AB32+AC32+AD32)*30%</f>
        <v>9780.35765625</v>
      </c>
      <c r="BE32" s="87"/>
      <c r="BF32" s="87"/>
      <c r="BG32" s="87" t="n">
        <f aca="false">P32+Q32+R32</f>
        <v>3</v>
      </c>
      <c r="BH32" s="92" t="n">
        <f aca="false">(AB32+AC32+AD32)*40%</f>
        <v>13040.476875</v>
      </c>
      <c r="BI32" s="87"/>
      <c r="BJ32" s="87"/>
      <c r="BK32" s="86" t="n">
        <f aca="false">AG32+AU32+AZ32+BB32+BD32+BF32+BH32+BE32+BI32+BJ32</f>
        <v>23152.65328125</v>
      </c>
      <c r="BL32" s="86" t="n">
        <f aca="false">AF32+BK32</f>
        <v>59013.9646875</v>
      </c>
      <c r="BM32" s="86" t="n">
        <f aca="false">AC32+AD32+AE32+BD32+BF32</f>
        <v>28254.3665625</v>
      </c>
      <c r="BN32" s="86" t="n">
        <f aca="false">BL32-BM32</f>
        <v>30759.598125</v>
      </c>
      <c r="BO32" s="86" t="n">
        <f aca="false">BL32*12</f>
        <v>708167.57625</v>
      </c>
    </row>
    <row r="33" customFormat="false" ht="15.75" hidden="false" customHeight="true" outlineLevel="0" collapsed="false">
      <c r="B33" s="33" t="s">
        <v>219</v>
      </c>
      <c r="C33" s="41" t="s">
        <v>136</v>
      </c>
      <c r="D33" s="11" t="s">
        <v>137</v>
      </c>
      <c r="E33" s="78" t="s">
        <v>88</v>
      </c>
      <c r="F33" s="41" t="n">
        <v>49</v>
      </c>
      <c r="G33" s="79" t="n">
        <v>43274</v>
      </c>
      <c r="H33" s="79" t="n">
        <v>45100</v>
      </c>
      <c r="I33" s="78" t="s">
        <v>112</v>
      </c>
      <c r="J33" s="80" t="s">
        <v>95</v>
      </c>
      <c r="K33" s="41" t="s">
        <v>96</v>
      </c>
      <c r="L33" s="97" t="n">
        <v>30.07</v>
      </c>
      <c r="M33" s="81" t="n">
        <v>5.41</v>
      </c>
      <c r="N33" s="82" t="n">
        <v>17697</v>
      </c>
      <c r="O33" s="83" t="n">
        <f aca="false">SUM(N33*M33)</f>
        <v>95740.77</v>
      </c>
      <c r="P33" s="41" t="n">
        <v>21</v>
      </c>
      <c r="Q33" s="41"/>
      <c r="R33" s="41"/>
      <c r="S33" s="84"/>
      <c r="T33" s="84"/>
      <c r="U33" s="84"/>
      <c r="V33" s="83" t="n">
        <f aca="false">O33/16*P33</f>
        <v>125659.760625</v>
      </c>
      <c r="W33" s="83" t="n">
        <f aca="false">O33/16*Q33</f>
        <v>0</v>
      </c>
      <c r="X33" s="83" t="n">
        <f aca="false">O33/16*R33</f>
        <v>0</v>
      </c>
      <c r="Y33" s="85"/>
      <c r="Z33" s="85"/>
      <c r="AA33" s="85"/>
      <c r="AB33" s="83" t="n">
        <f aca="false">V33+W33+X33+Y33+Z33+AA33</f>
        <v>125659.760625</v>
      </c>
      <c r="AC33" s="83" t="n">
        <f aca="false">AB33*50%</f>
        <v>62829.8803125</v>
      </c>
      <c r="AD33" s="83" t="n">
        <f aca="false">(AB33+AC33)*25%</f>
        <v>47122.410234375</v>
      </c>
      <c r="AE33" s="83" t="n">
        <f aca="false">(AB33+AC33+AD33)*10%</f>
        <v>23561.2051171875</v>
      </c>
      <c r="AF33" s="83" t="n">
        <f aca="false">AB33+AC33+AD33+AE33</f>
        <v>259173.256289063</v>
      </c>
      <c r="AG33" s="86"/>
      <c r="AH33" s="95" t="n">
        <v>10.5</v>
      </c>
      <c r="AI33" s="87" t="n">
        <f aca="false">N33/16*AH33*40%*0.5</f>
        <v>2322.73125</v>
      </c>
      <c r="AJ33" s="96"/>
      <c r="AK33" s="87" t="n">
        <f aca="false">N33/16*AJ33*50%*0.5</f>
        <v>0</v>
      </c>
      <c r="AL33" s="95" t="n">
        <f aca="false">AH33</f>
        <v>10.5</v>
      </c>
      <c r="AM33" s="87" t="n">
        <f aca="false">AI33+AK33</f>
        <v>2322.73125</v>
      </c>
      <c r="AN33" s="87"/>
      <c r="AO33" s="87" t="n">
        <f aca="false">N33/16*AN33*50%*0.5</f>
        <v>0</v>
      </c>
      <c r="AP33" s="87"/>
      <c r="AQ33" s="87" t="n">
        <f aca="false">N33/16*AP33*40%*0.5</f>
        <v>0</v>
      </c>
      <c r="AR33" s="96" t="n">
        <f aca="false">AN33+AP33</f>
        <v>0</v>
      </c>
      <c r="AS33" s="87" t="n">
        <f aca="false">AO33+AQ33</f>
        <v>0</v>
      </c>
      <c r="AT33" s="87" t="n">
        <f aca="false">AL33+AR33</f>
        <v>10.5</v>
      </c>
      <c r="AU33" s="87" t="n">
        <f aca="false">AS33</f>
        <v>0</v>
      </c>
      <c r="AV33" s="88" t="n">
        <v>3</v>
      </c>
      <c r="AW33" s="88" t="n">
        <v>0.5</v>
      </c>
      <c r="AX33" s="95"/>
      <c r="AY33" s="89"/>
      <c r="AZ33" s="90" t="n">
        <f aca="false">(N33*AW33)*50%+(N33*AX33)*60%+(N33*AY33)*60%</f>
        <v>4424.25</v>
      </c>
      <c r="BA33" s="91"/>
      <c r="BB33" s="91"/>
      <c r="BC33" s="88" t="n">
        <f aca="false">P33+Q33+R33</f>
        <v>21</v>
      </c>
      <c r="BD33" s="87" t="n">
        <f aca="false">(AB33+AC33+AD33)*30%</f>
        <v>70683.6153515625</v>
      </c>
      <c r="BE33" s="87"/>
      <c r="BF33" s="87"/>
      <c r="BG33" s="87" t="n">
        <f aca="false">P33+Q33+R33</f>
        <v>21</v>
      </c>
      <c r="BH33" s="92" t="n">
        <f aca="false">(AB33+AC33+AD33)*40%</f>
        <v>94244.82046875</v>
      </c>
      <c r="BI33" s="87"/>
      <c r="BJ33" s="87"/>
      <c r="BK33" s="86" t="n">
        <f aca="false">AG33+AU33+AZ33+BB33+BD33+BF33+BH33+BE33+BI33+BJ33</f>
        <v>169352.685820313</v>
      </c>
      <c r="BL33" s="86" t="n">
        <f aca="false">AF33+BK33</f>
        <v>428525.942109375</v>
      </c>
      <c r="BM33" s="86" t="n">
        <f aca="false">AC33+AD33+AE33+BD33+BF33</f>
        <v>204197.111015625</v>
      </c>
      <c r="BN33" s="86" t="n">
        <f aca="false">BL33-BM33</f>
        <v>224328.83109375</v>
      </c>
      <c r="BO33" s="86" t="n">
        <f aca="false">BL33*12</f>
        <v>5142311.3053125</v>
      </c>
    </row>
    <row r="34" customFormat="false" ht="15.75" hidden="false" customHeight="true" outlineLevel="0" collapsed="false">
      <c r="B34" s="78" t="s">
        <v>220</v>
      </c>
      <c r="C34" s="41" t="s">
        <v>138</v>
      </c>
      <c r="D34" s="78" t="s">
        <v>139</v>
      </c>
      <c r="E34" s="78" t="s">
        <v>88</v>
      </c>
      <c r="F34" s="41" t="n">
        <v>52</v>
      </c>
      <c r="G34" s="78" t="s">
        <v>140</v>
      </c>
      <c r="H34" s="78" t="s">
        <v>103</v>
      </c>
      <c r="I34" s="78" t="s">
        <v>94</v>
      </c>
      <c r="J34" s="80" t="s">
        <v>105</v>
      </c>
      <c r="K34" s="41" t="s">
        <v>96</v>
      </c>
      <c r="L34" s="81" t="n">
        <v>32.11</v>
      </c>
      <c r="M34" s="81" t="n">
        <v>5.41</v>
      </c>
      <c r="N34" s="82" t="n">
        <v>17697</v>
      </c>
      <c r="O34" s="83" t="n">
        <f aca="false">SUM(N34*M34)</f>
        <v>95740.77</v>
      </c>
      <c r="P34" s="41"/>
      <c r="Q34" s="41" t="n">
        <v>15</v>
      </c>
      <c r="R34" s="41"/>
      <c r="S34" s="84"/>
      <c r="T34" s="84"/>
      <c r="U34" s="84"/>
      <c r="V34" s="83" t="n">
        <f aca="false">O34/16*P34</f>
        <v>0</v>
      </c>
      <c r="W34" s="83" t="n">
        <f aca="false">O34/16*Q34</f>
        <v>89756.971875</v>
      </c>
      <c r="X34" s="83" t="n">
        <f aca="false">O34/16*R34</f>
        <v>0</v>
      </c>
      <c r="Y34" s="85"/>
      <c r="Z34" s="85"/>
      <c r="AA34" s="85"/>
      <c r="AB34" s="83" t="n">
        <f aca="false">V34+W34+X34+Y34+Z34+AA34</f>
        <v>89756.971875</v>
      </c>
      <c r="AC34" s="83" t="n">
        <f aca="false">AB34*50%</f>
        <v>44878.4859375</v>
      </c>
      <c r="AD34" s="83" t="n">
        <f aca="false">(AB34+AC34)*25%</f>
        <v>33658.864453125</v>
      </c>
      <c r="AE34" s="83" t="n">
        <f aca="false">(AB34+AC34+AD34)*10%</f>
        <v>16829.4322265625</v>
      </c>
      <c r="AF34" s="83" t="n">
        <f aca="false">AB34+AC34+AD34+AE34</f>
        <v>185123.754492188</v>
      </c>
      <c r="AG34" s="86"/>
      <c r="AH34" s="87"/>
      <c r="AI34" s="87" t="n">
        <f aca="false">N34/16*AH34*40%*0.5</f>
        <v>0</v>
      </c>
      <c r="AJ34" s="87"/>
      <c r="AK34" s="87" t="n">
        <f aca="false">N34/16*AJ34*50%*0.5</f>
        <v>0</v>
      </c>
      <c r="AL34" s="87" t="n">
        <f aca="false">AH34</f>
        <v>0</v>
      </c>
      <c r="AM34" s="87" t="n">
        <f aca="false">AI34+AK34</f>
        <v>0</v>
      </c>
      <c r="AN34" s="96" t="s">
        <v>141</v>
      </c>
      <c r="AO34" s="87" t="n">
        <f aca="false">N34/16*AN34*50%*0.5</f>
        <v>2073.8671875</v>
      </c>
      <c r="AP34" s="87"/>
      <c r="AQ34" s="87" t="n">
        <f aca="false">N34/16*AP34*40%*0.5</f>
        <v>0</v>
      </c>
      <c r="AR34" s="96" t="n">
        <f aca="false">AN34+AP34</f>
        <v>7.5</v>
      </c>
      <c r="AS34" s="87" t="n">
        <f aca="false">AO34+AQ34</f>
        <v>2073.8671875</v>
      </c>
      <c r="AT34" s="87" t="n">
        <f aca="false">AL34+AR34</f>
        <v>7.5</v>
      </c>
      <c r="AU34" s="87" t="n">
        <f aca="false">AS34</f>
        <v>2073.8671875</v>
      </c>
      <c r="AV34" s="88" t="n">
        <v>5</v>
      </c>
      <c r="AW34" s="88"/>
      <c r="AX34" s="95" t="n">
        <v>0.5</v>
      </c>
      <c r="AY34" s="88"/>
      <c r="AZ34" s="90" t="n">
        <f aca="false">(N34*AW34)*50%+(N34*AX34)*60%+(N34*AY34)*60%</f>
        <v>5309.1</v>
      </c>
      <c r="BA34" s="91"/>
      <c r="BB34" s="91"/>
      <c r="BC34" s="88" t="n">
        <f aca="false">P34+Q34+R34</f>
        <v>15</v>
      </c>
      <c r="BD34" s="87" t="n">
        <f aca="false">(AB34+AC34+AD34)*30%</f>
        <v>50488.2966796875</v>
      </c>
      <c r="BE34" s="87"/>
      <c r="BF34" s="87"/>
      <c r="BG34" s="87" t="n">
        <f aca="false">P34+Q34+R34</f>
        <v>15</v>
      </c>
      <c r="BH34" s="92" t="n">
        <f aca="false">(AB34+AC34+AD34)*40%</f>
        <v>67317.72890625</v>
      </c>
      <c r="BI34" s="87"/>
      <c r="BJ34" s="87"/>
      <c r="BK34" s="86" t="n">
        <f aca="false">AG34+AU34+AZ34+BB34+BD34+BF34+BH34+BE34+BI34+BJ34</f>
        <v>125188.992773438</v>
      </c>
      <c r="BL34" s="86" t="n">
        <f aca="false">AF34+BK34</f>
        <v>310312.747265625</v>
      </c>
      <c r="BM34" s="86" t="n">
        <f aca="false">AC34+AD34+AE34+BD34+BF34</f>
        <v>145855.079296875</v>
      </c>
      <c r="BN34" s="86" t="n">
        <f aca="false">BL34-BM34</f>
        <v>164457.66796875</v>
      </c>
      <c r="BO34" s="86" t="n">
        <f aca="false">BL34*12</f>
        <v>3723752.9671875</v>
      </c>
    </row>
    <row r="35" customFormat="false" ht="15.75" hidden="false" customHeight="true" outlineLevel="0" collapsed="false">
      <c r="B35" s="78" t="s">
        <v>221</v>
      </c>
      <c r="C35" s="41" t="s">
        <v>142</v>
      </c>
      <c r="D35" s="78" t="s">
        <v>143</v>
      </c>
      <c r="E35" s="78" t="s">
        <v>88</v>
      </c>
      <c r="F35" s="41" t="n">
        <v>55</v>
      </c>
      <c r="G35" s="79" t="n">
        <v>43661</v>
      </c>
      <c r="H35" s="79" t="n">
        <v>45488</v>
      </c>
      <c r="I35" s="78" t="s">
        <v>112</v>
      </c>
      <c r="J35" s="80" t="s">
        <v>90</v>
      </c>
      <c r="K35" s="41" t="s">
        <v>91</v>
      </c>
      <c r="L35" s="81" t="n">
        <v>15.05</v>
      </c>
      <c r="M35" s="81" t="n">
        <v>4.95</v>
      </c>
      <c r="N35" s="82" t="n">
        <v>17697</v>
      </c>
      <c r="O35" s="83" t="n">
        <f aca="false">SUM(N35*M35)</f>
        <v>87600.15</v>
      </c>
      <c r="P35" s="41" t="n">
        <v>18</v>
      </c>
      <c r="Q35" s="41"/>
      <c r="R35" s="41"/>
      <c r="S35" s="84"/>
      <c r="T35" s="84"/>
      <c r="U35" s="84"/>
      <c r="V35" s="83" t="n">
        <f aca="false">O35/16*P35</f>
        <v>98550.16875</v>
      </c>
      <c r="W35" s="83" t="n">
        <f aca="false">O35/16*Q35</f>
        <v>0</v>
      </c>
      <c r="X35" s="83" t="n">
        <f aca="false">O35/16*R35</f>
        <v>0</v>
      </c>
      <c r="Y35" s="85"/>
      <c r="Z35" s="85"/>
      <c r="AA35" s="85"/>
      <c r="AB35" s="83" t="n">
        <f aca="false">V35+W35+X35+Y35+Z35+AA35</f>
        <v>98550.16875</v>
      </c>
      <c r="AC35" s="83" t="n">
        <f aca="false">AB35*50%</f>
        <v>49275.084375</v>
      </c>
      <c r="AD35" s="83" t="n">
        <f aca="false">(AB35+AC35)*25%</f>
        <v>36956.31328125</v>
      </c>
      <c r="AE35" s="83" t="n">
        <f aca="false">(AB35+AC35+AD35)*10%</f>
        <v>18478.156640625</v>
      </c>
      <c r="AF35" s="83" t="n">
        <f aca="false">AB35+AC35+AD35+AE35</f>
        <v>203259.723046875</v>
      </c>
      <c r="AG35" s="86"/>
      <c r="AH35" s="96" t="s">
        <v>144</v>
      </c>
      <c r="AI35" s="87" t="n">
        <f aca="false">N35/16*AH35*40%*0.5</f>
        <v>1990.9125</v>
      </c>
      <c r="AJ35" s="96"/>
      <c r="AK35" s="87" t="n">
        <f aca="false">N35/16*AJ35*50%*0.5</f>
        <v>0</v>
      </c>
      <c r="AL35" s="96" t="str">
        <f aca="false">AH35</f>
        <v>9</v>
      </c>
      <c r="AM35" s="87" t="n">
        <f aca="false">AI35+AK35</f>
        <v>1990.9125</v>
      </c>
      <c r="AN35" s="87"/>
      <c r="AO35" s="87" t="n">
        <f aca="false">N35/16*AN35*50%*0.5</f>
        <v>0</v>
      </c>
      <c r="AP35" s="87"/>
      <c r="AQ35" s="87" t="n">
        <f aca="false">N35/16*AP35*40%*0.5</f>
        <v>0</v>
      </c>
      <c r="AR35" s="96" t="n">
        <f aca="false">AN35+AP35</f>
        <v>0</v>
      </c>
      <c r="AS35" s="87" t="n">
        <f aca="false">AO35+AQ35</f>
        <v>0</v>
      </c>
      <c r="AT35" s="87" t="n">
        <f aca="false">AL35+AR35</f>
        <v>9</v>
      </c>
      <c r="AU35" s="87" t="n">
        <f aca="false">AS35</f>
        <v>0</v>
      </c>
      <c r="AV35" s="88" t="n">
        <v>2</v>
      </c>
      <c r="AW35" s="88" t="n">
        <v>0.5</v>
      </c>
      <c r="AX35" s="95"/>
      <c r="AY35" s="88"/>
      <c r="AZ35" s="90" t="n">
        <f aca="false">(N35*AW35)*50%+(N35*AX35)*60%+(N35*AY35)*60%</f>
        <v>4424.25</v>
      </c>
      <c r="BA35" s="91"/>
      <c r="BB35" s="91"/>
      <c r="BC35" s="88" t="n">
        <f aca="false">P35+Q35+R35</f>
        <v>18</v>
      </c>
      <c r="BD35" s="87" t="n">
        <f aca="false">(AB35+AC35+AD35)*30%</f>
        <v>55434.469921875</v>
      </c>
      <c r="BE35" s="87"/>
      <c r="BF35" s="87"/>
      <c r="BG35" s="87" t="n">
        <f aca="false">P35+Q35+R35</f>
        <v>18</v>
      </c>
      <c r="BH35" s="92" t="n">
        <f aca="false">(AB35+AC35+AD35)*35%</f>
        <v>64673.5482421875</v>
      </c>
      <c r="BI35" s="87"/>
      <c r="BJ35" s="87"/>
      <c r="BK35" s="86" t="n">
        <f aca="false">AG35+AU35+AZ35+BB35+BD35+BF35+BH35+BE35+BI35+BJ35</f>
        <v>124532.268164063</v>
      </c>
      <c r="BL35" s="86" t="n">
        <f aca="false">AF35+BK35</f>
        <v>327791.991210938</v>
      </c>
      <c r="BM35" s="86" t="n">
        <f aca="false">AC35+AD35+AE35+BD35+BF35</f>
        <v>160144.02421875</v>
      </c>
      <c r="BN35" s="86" t="n">
        <f aca="false">BL35-BM35</f>
        <v>167647.966992188</v>
      </c>
      <c r="BO35" s="86" t="n">
        <f aca="false">BL35*12</f>
        <v>3933503.89453125</v>
      </c>
    </row>
    <row r="36" customFormat="false" ht="15.75" hidden="false" customHeight="true" outlineLevel="0" collapsed="false">
      <c r="B36" s="78" t="s">
        <v>222</v>
      </c>
      <c r="C36" s="41" t="s">
        <v>145</v>
      </c>
      <c r="D36" s="78" t="s">
        <v>146</v>
      </c>
      <c r="E36" s="78" t="s">
        <v>88</v>
      </c>
      <c r="F36" s="41" t="n">
        <v>56</v>
      </c>
      <c r="G36" s="78" t="s">
        <v>147</v>
      </c>
      <c r="H36" s="78" t="s">
        <v>148</v>
      </c>
      <c r="I36" s="78" t="s">
        <v>149</v>
      </c>
      <c r="J36" s="80" t="s">
        <v>90</v>
      </c>
      <c r="K36" s="41" t="s">
        <v>91</v>
      </c>
      <c r="L36" s="81" t="n">
        <v>33.01</v>
      </c>
      <c r="M36" s="81" t="n">
        <v>5.2</v>
      </c>
      <c r="N36" s="82" t="n">
        <v>17697</v>
      </c>
      <c r="O36" s="83" t="n">
        <f aca="false">SUM(N36*M36)</f>
        <v>92024.4</v>
      </c>
      <c r="P36" s="41"/>
      <c r="Q36" s="41" t="n">
        <v>12</v>
      </c>
      <c r="R36" s="41" t="n">
        <v>6</v>
      </c>
      <c r="S36" s="84"/>
      <c r="T36" s="84"/>
      <c r="U36" s="84"/>
      <c r="V36" s="83" t="n">
        <f aca="false">O36/16*P36</f>
        <v>0</v>
      </c>
      <c r="W36" s="83" t="n">
        <f aca="false">O36/16*Q36</f>
        <v>69018.3</v>
      </c>
      <c r="X36" s="83" t="n">
        <f aca="false">O36/16*R36</f>
        <v>34509.15</v>
      </c>
      <c r="Y36" s="85"/>
      <c r="Z36" s="85"/>
      <c r="AA36" s="85"/>
      <c r="AB36" s="83" t="n">
        <f aca="false">V36+W36+X36+Y36+Z36+AA36</f>
        <v>103527.45</v>
      </c>
      <c r="AC36" s="83" t="n">
        <f aca="false">AB36*50%</f>
        <v>51763.725</v>
      </c>
      <c r="AD36" s="83" t="n">
        <f aca="false">(AB36+AC36)*25%</f>
        <v>38822.79375</v>
      </c>
      <c r="AE36" s="83" t="n">
        <f aca="false">(AB36+AC36+AD36)*10%</f>
        <v>19411.396875</v>
      </c>
      <c r="AF36" s="83" t="n">
        <f aca="false">AB36+AC36+AD36+AE36</f>
        <v>213525.365625</v>
      </c>
      <c r="AG36" s="86"/>
      <c r="AH36" s="87"/>
      <c r="AI36" s="87" t="n">
        <f aca="false">N36/16*AH36*40%*0.5</f>
        <v>0</v>
      </c>
      <c r="AJ36" s="87"/>
      <c r="AK36" s="87" t="n">
        <f aca="false">N36/16*AJ36*50%*0.5</f>
        <v>0</v>
      </c>
      <c r="AL36" s="87" t="n">
        <f aca="false">AH36</f>
        <v>0</v>
      </c>
      <c r="AM36" s="87" t="n">
        <f aca="false">AI36+AK36</f>
        <v>0</v>
      </c>
      <c r="AN36" s="87"/>
      <c r="AO36" s="87" t="n">
        <f aca="false">N36/16*AN36*50%*0.5</f>
        <v>0</v>
      </c>
      <c r="AP36" s="87"/>
      <c r="AQ36" s="87" t="n">
        <f aca="false">N36/16*AP36*40%*0.5</f>
        <v>0</v>
      </c>
      <c r="AR36" s="96" t="n">
        <f aca="false">AN36+AP36</f>
        <v>0</v>
      </c>
      <c r="AS36" s="87" t="n">
        <f aca="false">AO36+AQ36</f>
        <v>0</v>
      </c>
      <c r="AT36" s="87" t="n">
        <f aca="false">AL36+AR36</f>
        <v>0</v>
      </c>
      <c r="AU36" s="87" t="n">
        <f aca="false">AS36</f>
        <v>0</v>
      </c>
      <c r="AV36" s="88"/>
      <c r="AW36" s="88"/>
      <c r="AX36" s="95"/>
      <c r="AY36" s="88"/>
      <c r="AZ36" s="90" t="n">
        <f aca="false">(N36*AW36)*50%+(N36*AX36)*60%+(N36*AY36)*60%</f>
        <v>0</v>
      </c>
      <c r="BA36" s="91"/>
      <c r="BB36" s="91"/>
      <c r="BC36" s="88" t="n">
        <f aca="false">P36+Q36+R36</f>
        <v>18</v>
      </c>
      <c r="BD36" s="87" t="n">
        <f aca="false">(AB36+AC36+AD36)*30%</f>
        <v>58234.190625</v>
      </c>
      <c r="BE36" s="87"/>
      <c r="BF36" s="87"/>
      <c r="BG36" s="87" t="n">
        <f aca="false">P36+Q36+R36</f>
        <v>18</v>
      </c>
      <c r="BH36" s="92" t="n">
        <f aca="false">(AB36+AC36+AD36)*35%</f>
        <v>67939.8890625</v>
      </c>
      <c r="BI36" s="87"/>
      <c r="BJ36" s="87" t="n">
        <v>17697</v>
      </c>
      <c r="BK36" s="86" t="n">
        <f aca="false">AG36+AU36+AZ36+BB36+BD36+BF36+BH36+BE36+BI36+BJ36</f>
        <v>143871.0796875</v>
      </c>
      <c r="BL36" s="86" t="n">
        <f aca="false">AF36+BK36</f>
        <v>357396.4453125</v>
      </c>
      <c r="BM36" s="86" t="n">
        <f aca="false">AC36+AD36+AE36+BD36+BF36</f>
        <v>168232.10625</v>
      </c>
      <c r="BN36" s="86" t="n">
        <f aca="false">BL36-BM36</f>
        <v>189164.3390625</v>
      </c>
      <c r="BO36" s="86" t="n">
        <f aca="false">BL36*12</f>
        <v>4288757.34375</v>
      </c>
    </row>
    <row r="37" customFormat="false" ht="15.75" hidden="false" customHeight="true" outlineLevel="0" collapsed="false">
      <c r="B37" s="33" t="s">
        <v>223</v>
      </c>
      <c r="C37" s="41" t="s">
        <v>73</v>
      </c>
      <c r="D37" s="78" t="s">
        <v>150</v>
      </c>
      <c r="E37" s="78" t="s">
        <v>88</v>
      </c>
      <c r="F37" s="41" t="n">
        <v>29</v>
      </c>
      <c r="G37" s="78" t="s">
        <v>151</v>
      </c>
      <c r="H37" s="78" t="s">
        <v>152</v>
      </c>
      <c r="I37" s="78" t="s">
        <v>112</v>
      </c>
      <c r="J37" s="80" t="n">
        <v>1</v>
      </c>
      <c r="K37" s="41" t="s">
        <v>91</v>
      </c>
      <c r="L37" s="81" t="n">
        <v>38.11</v>
      </c>
      <c r="M37" s="81" t="n">
        <v>5.2</v>
      </c>
      <c r="N37" s="82" t="n">
        <v>17697</v>
      </c>
      <c r="O37" s="83" t="n">
        <f aca="false">SUM(N37*M37)</f>
        <v>92024.4</v>
      </c>
      <c r="P37" s="85" t="n">
        <v>12</v>
      </c>
      <c r="Q37" s="41"/>
      <c r="R37" s="41"/>
      <c r="S37" s="84"/>
      <c r="T37" s="100"/>
      <c r="U37" s="84"/>
      <c r="V37" s="83" t="n">
        <f aca="false">O37/16*P37</f>
        <v>69018.3</v>
      </c>
      <c r="W37" s="83" t="n">
        <f aca="false">O37/16*Q37</f>
        <v>0</v>
      </c>
      <c r="X37" s="83" t="n">
        <f aca="false">O37/16*R37</f>
        <v>0</v>
      </c>
      <c r="Y37" s="85"/>
      <c r="Z37" s="85"/>
      <c r="AA37" s="85"/>
      <c r="AB37" s="83" t="n">
        <f aca="false">V37+W37+X37+Y37+Z37+AA37</f>
        <v>69018.3</v>
      </c>
      <c r="AC37" s="83" t="n">
        <f aca="false">AB37*50%</f>
        <v>34509.15</v>
      </c>
      <c r="AD37" s="83" t="n">
        <f aca="false">(AB37+AC37)*25%</f>
        <v>25881.8625</v>
      </c>
      <c r="AE37" s="83" t="n">
        <f aca="false">(AB37+AC37+AD37)*10%</f>
        <v>12940.93125</v>
      </c>
      <c r="AF37" s="83" t="n">
        <f aca="false">AB37+AC37+AD37+AE37</f>
        <v>142350.24375</v>
      </c>
      <c r="AG37" s="86"/>
      <c r="AH37" s="95" t="n">
        <v>6</v>
      </c>
      <c r="AI37" s="87" t="n">
        <f aca="false">N37/16*AH37*40%*0.5</f>
        <v>1327.275</v>
      </c>
      <c r="AJ37" s="87"/>
      <c r="AK37" s="87" t="n">
        <f aca="false">N37/16*AJ37*50%*0.5</f>
        <v>0</v>
      </c>
      <c r="AL37" s="95" t="n">
        <f aca="false">AH37</f>
        <v>6</v>
      </c>
      <c r="AM37" s="87" t="n">
        <f aca="false">AI37+AK37</f>
        <v>1327.275</v>
      </c>
      <c r="AN37" s="87"/>
      <c r="AO37" s="87" t="n">
        <f aca="false">N37/16*AN37*50%*0.5</f>
        <v>0</v>
      </c>
      <c r="AP37" s="87"/>
      <c r="AQ37" s="87" t="n">
        <f aca="false">N37/16*AP37*40%*0.5</f>
        <v>0</v>
      </c>
      <c r="AR37" s="96" t="n">
        <f aca="false">AN37+AP37</f>
        <v>0</v>
      </c>
      <c r="AS37" s="87" t="n">
        <f aca="false">AO37+AQ37</f>
        <v>0</v>
      </c>
      <c r="AT37" s="87" t="n">
        <f aca="false">AL37+AR37</f>
        <v>6</v>
      </c>
      <c r="AU37" s="87" t="n">
        <f aca="false">AS37</f>
        <v>0</v>
      </c>
      <c r="AV37" s="88"/>
      <c r="AW37" s="88"/>
      <c r="AX37" s="95"/>
      <c r="AY37" s="88"/>
      <c r="AZ37" s="90" t="n">
        <f aca="false">(N37*AW37)*50%+(N37*AX37)*60%+(N37*AY37)*60%</f>
        <v>0</v>
      </c>
      <c r="BA37" s="91"/>
      <c r="BB37" s="91"/>
      <c r="BC37" s="88" t="n">
        <f aca="false">P37+Q37+R37</f>
        <v>12</v>
      </c>
      <c r="BD37" s="87" t="n">
        <f aca="false">(AB37+AC37+AD37)*30%</f>
        <v>38822.79375</v>
      </c>
      <c r="BE37" s="87"/>
      <c r="BF37" s="87"/>
      <c r="BG37" s="87"/>
      <c r="BH37" s="92"/>
      <c r="BI37" s="87"/>
      <c r="BJ37" s="87"/>
      <c r="BK37" s="86" t="n">
        <f aca="false">AG37+AU37+AZ37+BB37+BD37+BF37+BH37+BE37+BI37+BJ37</f>
        <v>38822.79375</v>
      </c>
      <c r="BL37" s="86" t="n">
        <f aca="false">AF37+BK37</f>
        <v>181173.0375</v>
      </c>
      <c r="BM37" s="86" t="n">
        <f aca="false">AC37+AD37+AE37+BD37+BF37</f>
        <v>112154.7375</v>
      </c>
      <c r="BN37" s="86" t="n">
        <f aca="false">BL37-BM37</f>
        <v>69018.3</v>
      </c>
      <c r="BO37" s="86" t="n">
        <f aca="false">BL37*12</f>
        <v>2174076.45</v>
      </c>
    </row>
    <row r="38" customFormat="false" ht="15.75" hidden="false" customHeight="true" outlineLevel="0" collapsed="false">
      <c r="B38" s="78" t="s">
        <v>224</v>
      </c>
      <c r="C38" s="41" t="s">
        <v>153</v>
      </c>
      <c r="D38" s="78" t="s">
        <v>154</v>
      </c>
      <c r="E38" s="78" t="s">
        <v>88</v>
      </c>
      <c r="F38" s="41"/>
      <c r="G38" s="79"/>
      <c r="H38" s="79"/>
      <c r="I38" s="78" t="s">
        <v>112</v>
      </c>
      <c r="J38" s="80" t="s">
        <v>108</v>
      </c>
      <c r="K38" s="41" t="s">
        <v>109</v>
      </c>
      <c r="L38" s="81" t="n">
        <v>9.09</v>
      </c>
      <c r="M38" s="81" t="n">
        <v>4.33</v>
      </c>
      <c r="N38" s="82" t="n">
        <v>17697</v>
      </c>
      <c r="O38" s="83" t="n">
        <f aca="false">SUM(N38*M38)</f>
        <v>76628.01</v>
      </c>
      <c r="P38" s="41" t="n">
        <v>17</v>
      </c>
      <c r="Q38" s="41"/>
      <c r="R38" s="41"/>
      <c r="S38" s="84"/>
      <c r="T38" s="84"/>
      <c r="U38" s="84"/>
      <c r="V38" s="83" t="n">
        <f aca="false">O38/16*P38</f>
        <v>81417.260625</v>
      </c>
      <c r="W38" s="83" t="n">
        <f aca="false">O38/16*Q38</f>
        <v>0</v>
      </c>
      <c r="X38" s="83" t="n">
        <f aca="false">O38/16*R38</f>
        <v>0</v>
      </c>
      <c r="Y38" s="83"/>
      <c r="Z38" s="83"/>
      <c r="AA38" s="83"/>
      <c r="AB38" s="83" t="n">
        <f aca="false">V38+W38+X38+Y38+Z38+AA38</f>
        <v>81417.260625</v>
      </c>
      <c r="AC38" s="83" t="n">
        <f aca="false">AB38*50%</f>
        <v>40708.6303125</v>
      </c>
      <c r="AD38" s="83" t="n">
        <f aca="false">(AB38+AC38)*25%</f>
        <v>30531.472734375</v>
      </c>
      <c r="AE38" s="83" t="n">
        <f aca="false">(AB38+AC38+AD38)*10%</f>
        <v>15265.7363671875</v>
      </c>
      <c r="AF38" s="83" t="n">
        <f aca="false">AB38+AC38+AD38+AE38</f>
        <v>167923.100039062</v>
      </c>
      <c r="AG38" s="87"/>
      <c r="AH38" s="96" t="s">
        <v>113</v>
      </c>
      <c r="AI38" s="87" t="n">
        <f aca="false">N38/16*AH38*40%*0.5</f>
        <v>1880.30625</v>
      </c>
      <c r="AJ38" s="87"/>
      <c r="AK38" s="87" t="n">
        <f aca="false">N38/16*AJ38*50%*0.5</f>
        <v>0</v>
      </c>
      <c r="AL38" s="96" t="str">
        <f aca="false">AH38</f>
        <v>8,5</v>
      </c>
      <c r="AM38" s="87" t="n">
        <f aca="false">AI38+AK38</f>
        <v>1880.30625</v>
      </c>
      <c r="AN38" s="87"/>
      <c r="AO38" s="87" t="n">
        <f aca="false">N38/16*AN38*50%*0.5</f>
        <v>0</v>
      </c>
      <c r="AP38" s="87"/>
      <c r="AQ38" s="87" t="n">
        <f aca="false">N38/16*AP38*40%*0.5</f>
        <v>0</v>
      </c>
      <c r="AR38" s="96" t="n">
        <f aca="false">AN38+AP38</f>
        <v>0</v>
      </c>
      <c r="AS38" s="87" t="n">
        <f aca="false">AO38+AQ38</f>
        <v>0</v>
      </c>
      <c r="AT38" s="87" t="n">
        <f aca="false">AL38+AR38</f>
        <v>8.5</v>
      </c>
      <c r="AU38" s="87" t="n">
        <f aca="false">AS38</f>
        <v>0</v>
      </c>
      <c r="AV38" s="88" t="n">
        <v>1</v>
      </c>
      <c r="AW38" s="88" t="n">
        <v>0.5</v>
      </c>
      <c r="AX38" s="95"/>
      <c r="AY38" s="88"/>
      <c r="AZ38" s="90" t="n">
        <f aca="false">(N38*AW38)*50%+(N38*AX38)*60%+(N38*AY38)*60%</f>
        <v>4424.25</v>
      </c>
      <c r="BA38" s="88"/>
      <c r="BB38" s="91"/>
      <c r="BC38" s="88" t="n">
        <f aca="false">P38+Q38+R38</f>
        <v>17</v>
      </c>
      <c r="BD38" s="87" t="n">
        <f aca="false">(AB38+AC38+AD38)*30%</f>
        <v>45797.2091015625</v>
      </c>
      <c r="BE38" s="87"/>
      <c r="BF38" s="88"/>
      <c r="BG38" s="87"/>
      <c r="BH38" s="92"/>
      <c r="BI38" s="88"/>
      <c r="BJ38" s="88"/>
      <c r="BK38" s="86" t="n">
        <f aca="false">AG38+AU38+AZ38+BB38+BD38+BF38+BH38+BE38+BI38+BJ38</f>
        <v>50221.4591015625</v>
      </c>
      <c r="BL38" s="86" t="n">
        <f aca="false">AF38+BK38</f>
        <v>218144.559140625</v>
      </c>
      <c r="BM38" s="86" t="n">
        <f aca="false">AC38+AD38+AE38+BD38+BF38</f>
        <v>132303.048515625</v>
      </c>
      <c r="BN38" s="86" t="n">
        <f aca="false">BL38-BM38</f>
        <v>85841.5106249999</v>
      </c>
      <c r="BO38" s="86" t="n">
        <f aca="false">BL38*12</f>
        <v>2617734.7096875</v>
      </c>
    </row>
    <row r="39" customFormat="false" ht="15.75" hidden="false" customHeight="true" outlineLevel="0" collapsed="false">
      <c r="B39" s="78" t="s">
        <v>225</v>
      </c>
      <c r="C39" s="41" t="s">
        <v>155</v>
      </c>
      <c r="D39" s="78" t="s">
        <v>156</v>
      </c>
      <c r="E39" s="78" t="s">
        <v>88</v>
      </c>
      <c r="F39" s="41" t="n">
        <v>54</v>
      </c>
      <c r="G39" s="79" t="n">
        <v>43208</v>
      </c>
      <c r="H39" s="79" t="n">
        <v>45034</v>
      </c>
      <c r="I39" s="101" t="s">
        <v>157</v>
      </c>
      <c r="J39" s="80" t="s">
        <v>90</v>
      </c>
      <c r="K39" s="41" t="s">
        <v>91</v>
      </c>
      <c r="L39" s="81" t="n">
        <v>9.09</v>
      </c>
      <c r="M39" s="81" t="n">
        <v>4.79</v>
      </c>
      <c r="N39" s="82" t="n">
        <v>17697</v>
      </c>
      <c r="O39" s="83" t="n">
        <f aca="false">SUM(N39*M39)</f>
        <v>84768.63</v>
      </c>
      <c r="P39" s="41" t="n">
        <v>4</v>
      </c>
      <c r="Q39" s="41" t="n">
        <v>1</v>
      </c>
      <c r="R39" s="41" t="n">
        <v>2</v>
      </c>
      <c r="S39" s="84"/>
      <c r="T39" s="84"/>
      <c r="U39" s="84"/>
      <c r="V39" s="83" t="n">
        <f aca="false">O39/16*P39</f>
        <v>21192.1575</v>
      </c>
      <c r="W39" s="83" t="n">
        <f aca="false">O39/16*Q39</f>
        <v>5298.039375</v>
      </c>
      <c r="X39" s="83" t="n">
        <f aca="false">O39/16*R39</f>
        <v>10596.07875</v>
      </c>
      <c r="Y39" s="85"/>
      <c r="Z39" s="85"/>
      <c r="AA39" s="85"/>
      <c r="AB39" s="83" t="n">
        <f aca="false">V39+W39+X39+Y39+Z39+AA39</f>
        <v>37086.275625</v>
      </c>
      <c r="AC39" s="83" t="n">
        <f aca="false">AB39*50%</f>
        <v>18543.1378125</v>
      </c>
      <c r="AD39" s="83" t="n">
        <f aca="false">(AB39+AC39)*25%</f>
        <v>13907.353359375</v>
      </c>
      <c r="AE39" s="83" t="n">
        <f aca="false">(AB39+AC39+AD39)*10%</f>
        <v>6953.6766796875</v>
      </c>
      <c r="AF39" s="83" t="n">
        <f aca="false">AB39+AC39+AD39+AE39</f>
        <v>76490.4434765625</v>
      </c>
      <c r="AG39" s="86"/>
      <c r="AH39" s="87"/>
      <c r="AI39" s="87" t="n">
        <f aca="false">N39/16*AH39*40%*0.5</f>
        <v>0</v>
      </c>
      <c r="AJ39" s="87"/>
      <c r="AK39" s="87" t="n">
        <f aca="false">N39/16*AJ39*50%*0.5</f>
        <v>0</v>
      </c>
      <c r="AL39" s="87" t="n">
        <f aca="false">AH39</f>
        <v>0</v>
      </c>
      <c r="AM39" s="87" t="n">
        <f aca="false">AI39+AK39</f>
        <v>0</v>
      </c>
      <c r="AN39" s="87"/>
      <c r="AO39" s="87" t="n">
        <f aca="false">N39/16*AN39*50%*0.5</f>
        <v>0</v>
      </c>
      <c r="AP39" s="87"/>
      <c r="AQ39" s="87" t="n">
        <f aca="false">N39/16*AP39*40%*0.5</f>
        <v>0</v>
      </c>
      <c r="AR39" s="96" t="n">
        <f aca="false">AN39+AP39</f>
        <v>0</v>
      </c>
      <c r="AS39" s="87" t="n">
        <f aca="false">AO39+AQ39</f>
        <v>0</v>
      </c>
      <c r="AT39" s="87" t="n">
        <f aca="false">AL39+AR39</f>
        <v>0</v>
      </c>
      <c r="AU39" s="87" t="n">
        <f aca="false">AS39</f>
        <v>0</v>
      </c>
      <c r="AV39" s="88"/>
      <c r="AW39" s="88"/>
      <c r="AX39" s="95"/>
      <c r="AY39" s="88"/>
      <c r="AZ39" s="90" t="n">
        <f aca="false">(N39*AW39)*50%+(N39*AX39)*60%+(N39*AY39)*60%</f>
        <v>0</v>
      </c>
      <c r="BA39" s="91"/>
      <c r="BB39" s="91"/>
      <c r="BC39" s="88" t="n">
        <f aca="false">P39+Q39+R39</f>
        <v>7</v>
      </c>
      <c r="BD39" s="87" t="n">
        <f aca="false">(AB39+AC39+AD39)*30%</f>
        <v>20861.0300390625</v>
      </c>
      <c r="BE39" s="87"/>
      <c r="BF39" s="87"/>
      <c r="BG39" s="87" t="n">
        <f aca="false">P39+Q39+R39</f>
        <v>7</v>
      </c>
      <c r="BH39" s="92" t="n">
        <f aca="false">(AB39+AC39+AD39)*35%</f>
        <v>24337.8683789062</v>
      </c>
      <c r="BI39" s="88"/>
      <c r="BJ39" s="88"/>
      <c r="BK39" s="86" t="n">
        <f aca="false">AG39+AU39+AZ39+BB39+BD39+BF39+BH39+BE39+BI39+BJ39</f>
        <v>45198.8984179688</v>
      </c>
      <c r="BL39" s="86" t="n">
        <f aca="false">AF39+BK39</f>
        <v>121689.341894531</v>
      </c>
      <c r="BM39" s="86" t="n">
        <f aca="false">AC39+AD39+AE39+BD39+BF39</f>
        <v>60265.197890625</v>
      </c>
      <c r="BN39" s="86" t="n">
        <f aca="false">BL39-BM39</f>
        <v>61424.1440039063</v>
      </c>
      <c r="BO39" s="86" t="n">
        <f aca="false">BL39*12</f>
        <v>1460272.10273438</v>
      </c>
    </row>
    <row r="40" customFormat="false" ht="15.75" hidden="false" customHeight="true" outlineLevel="0" collapsed="false">
      <c r="B40" s="151" t="s">
        <v>210</v>
      </c>
      <c r="C40" s="41" t="s">
        <v>155</v>
      </c>
      <c r="D40" s="78" t="s">
        <v>156</v>
      </c>
      <c r="E40" s="78" t="s">
        <v>88</v>
      </c>
      <c r="F40" s="41" t="n">
        <v>54</v>
      </c>
      <c r="G40" s="79" t="n">
        <v>43208</v>
      </c>
      <c r="H40" s="79" t="n">
        <v>45034</v>
      </c>
      <c r="I40" s="101" t="s">
        <v>157</v>
      </c>
      <c r="J40" s="80" t="s">
        <v>90</v>
      </c>
      <c r="K40" s="41" t="s">
        <v>91</v>
      </c>
      <c r="L40" s="81" t="n">
        <v>9.09</v>
      </c>
      <c r="M40" s="81" t="n">
        <v>4.79</v>
      </c>
      <c r="N40" s="82" t="n">
        <v>17697</v>
      </c>
      <c r="O40" s="83" t="n">
        <f aca="false">SUM(N40*M40)</f>
        <v>84768.63</v>
      </c>
      <c r="P40" s="41"/>
      <c r="Q40" s="41" t="n">
        <v>3</v>
      </c>
      <c r="R40" s="41"/>
      <c r="S40" s="84"/>
      <c r="T40" s="84"/>
      <c r="U40" s="84"/>
      <c r="V40" s="83" t="n">
        <f aca="false">O40/16*P40</f>
        <v>0</v>
      </c>
      <c r="W40" s="83" t="n">
        <f aca="false">O40/16*Q40</f>
        <v>15894.118125</v>
      </c>
      <c r="X40" s="83" t="n">
        <f aca="false">O40/16*R40</f>
        <v>0</v>
      </c>
      <c r="Y40" s="85"/>
      <c r="Z40" s="85"/>
      <c r="AA40" s="85"/>
      <c r="AB40" s="83" t="n">
        <f aca="false">V40+W40+X40+Y40+Z40+AA40</f>
        <v>15894.118125</v>
      </c>
      <c r="AC40" s="83" t="n">
        <f aca="false">AB40*50%</f>
        <v>7947.0590625</v>
      </c>
      <c r="AD40" s="83" t="n">
        <f aca="false">(AB40+AC40)*25%</f>
        <v>5960.294296875</v>
      </c>
      <c r="AE40" s="83" t="n">
        <f aca="false">(AB40+AC40+AD40)*10%</f>
        <v>2980.1471484375</v>
      </c>
      <c r="AF40" s="83" t="n">
        <f aca="false">AB40+AC40+AD40+AE40</f>
        <v>32781.6186328125</v>
      </c>
      <c r="AG40" s="86"/>
      <c r="AH40" s="87"/>
      <c r="AI40" s="87" t="n">
        <f aca="false">N40/16*AH40*40%*0.5</f>
        <v>0</v>
      </c>
      <c r="AJ40" s="87"/>
      <c r="AK40" s="87" t="n">
        <f aca="false">N40/16*AJ40*50%*0.5</f>
        <v>0</v>
      </c>
      <c r="AL40" s="87" t="n">
        <f aca="false">AH40</f>
        <v>0</v>
      </c>
      <c r="AM40" s="87" t="n">
        <f aca="false">AI40+AK40</f>
        <v>0</v>
      </c>
      <c r="AN40" s="87"/>
      <c r="AO40" s="87" t="n">
        <f aca="false">N40/16*AN40*50%*0.5</f>
        <v>0</v>
      </c>
      <c r="AP40" s="87"/>
      <c r="AQ40" s="87" t="n">
        <f aca="false">N40/16*AP40*40%*0.5</f>
        <v>0</v>
      </c>
      <c r="AR40" s="96" t="n">
        <f aca="false">AN40+AP40</f>
        <v>0</v>
      </c>
      <c r="AS40" s="87" t="n">
        <f aca="false">AO40+AQ40</f>
        <v>0</v>
      </c>
      <c r="AT40" s="87" t="n">
        <f aca="false">AL40+AR40</f>
        <v>0</v>
      </c>
      <c r="AU40" s="87" t="n">
        <f aca="false">AS40</f>
        <v>0</v>
      </c>
      <c r="AV40" s="88"/>
      <c r="AW40" s="88"/>
      <c r="AX40" s="95"/>
      <c r="AY40" s="88"/>
      <c r="AZ40" s="90" t="n">
        <f aca="false">(N40*AW40)*50%+(N40*AX40)*60%+(N40*AY40)*60%</f>
        <v>0</v>
      </c>
      <c r="BA40" s="91"/>
      <c r="BB40" s="91"/>
      <c r="BC40" s="88" t="n">
        <f aca="false">P40+Q40+R40</f>
        <v>3</v>
      </c>
      <c r="BD40" s="87" t="n">
        <f aca="false">(AB40+AC40+AD40)*30%</f>
        <v>8940.4414453125</v>
      </c>
      <c r="BE40" s="87"/>
      <c r="BF40" s="87"/>
      <c r="BG40" s="87" t="n">
        <f aca="false">P40+Q40+R40</f>
        <v>3</v>
      </c>
      <c r="BH40" s="92" t="n">
        <f aca="false">(AB40+AC40+AD40)*35%</f>
        <v>10430.5150195312</v>
      </c>
      <c r="BI40" s="88"/>
      <c r="BJ40" s="88"/>
      <c r="BK40" s="86" t="n">
        <f aca="false">AG40+AU40+AZ40+BB40+BD40+BF40+BH40+BE40+BI40+BJ40</f>
        <v>19370.9564648437</v>
      </c>
      <c r="BL40" s="86" t="n">
        <f aca="false">AF40+BK40</f>
        <v>52152.5750976563</v>
      </c>
      <c r="BM40" s="86" t="n">
        <f aca="false">AC40+AD40+AE40+BD40+BF40</f>
        <v>25827.941953125</v>
      </c>
      <c r="BN40" s="86" t="n">
        <f aca="false">BL40-BM40</f>
        <v>26324.6331445313</v>
      </c>
      <c r="BO40" s="86" t="n">
        <f aca="false">BL40*12</f>
        <v>625830.901171875</v>
      </c>
    </row>
    <row r="41" customFormat="false" ht="15.75" hidden="false" customHeight="true" outlineLevel="0" collapsed="false">
      <c r="B41" s="78" t="s">
        <v>226</v>
      </c>
      <c r="C41" s="41" t="s">
        <v>124</v>
      </c>
      <c r="D41" s="78" t="s">
        <v>158</v>
      </c>
      <c r="E41" s="78" t="s">
        <v>88</v>
      </c>
      <c r="F41" s="41" t="n">
        <v>61</v>
      </c>
      <c r="G41" s="79" t="n">
        <v>44103</v>
      </c>
      <c r="H41" s="79" t="n">
        <v>45929</v>
      </c>
      <c r="I41" s="78" t="s">
        <v>126</v>
      </c>
      <c r="J41" s="80" t="s">
        <v>159</v>
      </c>
      <c r="K41" s="41" t="s">
        <v>160</v>
      </c>
      <c r="L41" s="81" t="n">
        <v>16.09</v>
      </c>
      <c r="M41" s="81" t="n">
        <v>4.99</v>
      </c>
      <c r="N41" s="82" t="n">
        <v>17697</v>
      </c>
      <c r="O41" s="83" t="n">
        <f aca="false">SUM(N41*M41)</f>
        <v>88308.03</v>
      </c>
      <c r="P41" s="41"/>
      <c r="Q41" s="41" t="n">
        <v>9</v>
      </c>
      <c r="R41" s="41"/>
      <c r="S41" s="84"/>
      <c r="T41" s="84"/>
      <c r="U41" s="84"/>
      <c r="V41" s="83" t="n">
        <f aca="false">O41/16*P41</f>
        <v>0</v>
      </c>
      <c r="W41" s="83" t="n">
        <f aca="false">O41/16*Q41</f>
        <v>49673.266875</v>
      </c>
      <c r="X41" s="83" t="n">
        <f aca="false">O41/16*R41</f>
        <v>0</v>
      </c>
      <c r="Y41" s="85"/>
      <c r="Z41" s="85"/>
      <c r="AA41" s="85"/>
      <c r="AB41" s="83" t="n">
        <f aca="false">V41+W41+X41+Y41+Z41+AA41</f>
        <v>49673.266875</v>
      </c>
      <c r="AC41" s="83" t="n">
        <f aca="false">AB41*50%</f>
        <v>24836.6334375</v>
      </c>
      <c r="AD41" s="83" t="n">
        <f aca="false">(AB41+AC41)*25%</f>
        <v>18627.475078125</v>
      </c>
      <c r="AE41" s="83" t="n">
        <f aca="false">(AB41+AC41+AD41)*10%</f>
        <v>9313.7375390625</v>
      </c>
      <c r="AF41" s="83" t="n">
        <f aca="false">AB41+AC41+AD41+AE41</f>
        <v>102451.112929688</v>
      </c>
      <c r="AG41" s="86"/>
      <c r="AH41" s="87"/>
      <c r="AI41" s="87" t="n">
        <f aca="false">N41/16*AH41*40%*0.5</f>
        <v>0</v>
      </c>
      <c r="AJ41" s="87"/>
      <c r="AK41" s="87" t="n">
        <f aca="false">N41/16*AJ41*50%*0.5</f>
        <v>0</v>
      </c>
      <c r="AL41" s="87" t="n">
        <f aca="false">AH41</f>
        <v>0</v>
      </c>
      <c r="AM41" s="87" t="n">
        <f aca="false">AI41+AK41</f>
        <v>0</v>
      </c>
      <c r="AN41" s="87"/>
      <c r="AO41" s="87" t="n">
        <f aca="false">N41/16*AN41*50%*0.5</f>
        <v>0</v>
      </c>
      <c r="AP41" s="96" t="s">
        <v>161</v>
      </c>
      <c r="AQ41" s="87" t="n">
        <f aca="false">N41/16*AP41*40%*0.5</f>
        <v>995.45625</v>
      </c>
      <c r="AR41" s="96" t="n">
        <f aca="false">AN41+AP41</f>
        <v>4.5</v>
      </c>
      <c r="AS41" s="87" t="n">
        <f aca="false">AO41+AQ41</f>
        <v>995.45625</v>
      </c>
      <c r="AT41" s="87" t="n">
        <f aca="false">AL41+AR41</f>
        <v>4.5</v>
      </c>
      <c r="AU41" s="87" t="n">
        <f aca="false">AS41</f>
        <v>995.45625</v>
      </c>
      <c r="AV41" s="88" t="n">
        <v>6</v>
      </c>
      <c r="AW41" s="88"/>
      <c r="AX41" s="95" t="n">
        <v>0.5</v>
      </c>
      <c r="AY41" s="88"/>
      <c r="AZ41" s="90" t="n">
        <f aca="false">(N41*AW41)*50%+(N41*AX41)*60%+(N41*AY41)*60%</f>
        <v>5309.1</v>
      </c>
      <c r="BA41" s="91"/>
      <c r="BB41" s="91"/>
      <c r="BC41" s="88" t="n">
        <f aca="false">P41+Q41+R41</f>
        <v>9</v>
      </c>
      <c r="BD41" s="87" t="n">
        <f aca="false">(AB41+AC41+AD41)*30%</f>
        <v>27941.2126171875</v>
      </c>
      <c r="BE41" s="87"/>
      <c r="BF41" s="87"/>
      <c r="BG41" s="87" t="n">
        <f aca="false">P41+Q41+R41</f>
        <v>9</v>
      </c>
      <c r="BH41" s="92" t="n">
        <f aca="false">(AB41+AC41+AD41)*30%</f>
        <v>27941.2126171875</v>
      </c>
      <c r="BI41" s="88"/>
      <c r="BJ41" s="88"/>
      <c r="BK41" s="86" t="n">
        <f aca="false">AG41+AU41+AZ41+BB41+BD41+BF41+BH41+BE41+BI41+BJ41</f>
        <v>62186.981484375</v>
      </c>
      <c r="BL41" s="86" t="n">
        <f aca="false">AF41+BK41</f>
        <v>164638.094414063</v>
      </c>
      <c r="BM41" s="86" t="n">
        <f aca="false">AC41+AD41+AE41+BD41+BF41</f>
        <v>80719.058671875</v>
      </c>
      <c r="BN41" s="86" t="n">
        <f aca="false">BL41-BM41</f>
        <v>83919.0357421875</v>
      </c>
      <c r="BO41" s="86" t="n">
        <f aca="false">BL41*12</f>
        <v>1975657.13296875</v>
      </c>
    </row>
    <row r="42" customFormat="false" ht="15.75" hidden="false" customHeight="true" outlineLevel="0" collapsed="false">
      <c r="B42" s="151" t="s">
        <v>210</v>
      </c>
      <c r="C42" s="41" t="s">
        <v>124</v>
      </c>
      <c r="D42" s="78" t="s">
        <v>158</v>
      </c>
      <c r="E42" s="78" t="s">
        <v>88</v>
      </c>
      <c r="F42" s="41" t="n">
        <v>61</v>
      </c>
      <c r="G42" s="79" t="n">
        <v>44103</v>
      </c>
      <c r="H42" s="79" t="n">
        <v>45929</v>
      </c>
      <c r="I42" s="78" t="s">
        <v>126</v>
      </c>
      <c r="J42" s="80" t="s">
        <v>159</v>
      </c>
      <c r="K42" s="41" t="s">
        <v>160</v>
      </c>
      <c r="L42" s="81" t="n">
        <v>16.09</v>
      </c>
      <c r="M42" s="81" t="n">
        <v>4.99</v>
      </c>
      <c r="N42" s="82" t="n">
        <v>17697</v>
      </c>
      <c r="O42" s="83" t="n">
        <f aca="false">SUM(N42*M42)</f>
        <v>88308.03</v>
      </c>
      <c r="P42" s="41"/>
      <c r="Q42" s="41" t="n">
        <v>1</v>
      </c>
      <c r="R42" s="41"/>
      <c r="S42" s="84"/>
      <c r="T42" s="84"/>
      <c r="U42" s="84"/>
      <c r="V42" s="83" t="n">
        <f aca="false">O42/16*P42</f>
        <v>0</v>
      </c>
      <c r="W42" s="83" t="n">
        <f aca="false">O42/16*Q42</f>
        <v>5519.251875</v>
      </c>
      <c r="X42" s="83" t="n">
        <f aca="false">O42/16*R42</f>
        <v>0</v>
      </c>
      <c r="Y42" s="85"/>
      <c r="Z42" s="85"/>
      <c r="AA42" s="85"/>
      <c r="AB42" s="83" t="n">
        <f aca="false">V42+W42+X42+Y42+Z42+AA42</f>
        <v>5519.251875</v>
      </c>
      <c r="AC42" s="83" t="n">
        <f aca="false">AB42*50%</f>
        <v>2759.6259375</v>
      </c>
      <c r="AD42" s="83" t="n">
        <f aca="false">(AB42+AC42)*25%</f>
        <v>2069.719453125</v>
      </c>
      <c r="AE42" s="83" t="n">
        <f aca="false">(AB42+AC42+AD42)*10%</f>
        <v>1034.8597265625</v>
      </c>
      <c r="AF42" s="83" t="n">
        <f aca="false">AB42+AC42+AD42+AE42</f>
        <v>11383.4569921875</v>
      </c>
      <c r="AG42" s="86"/>
      <c r="AH42" s="87"/>
      <c r="AI42" s="87" t="n">
        <f aca="false">N42/16*AH42*40%*0.5</f>
        <v>0</v>
      </c>
      <c r="AJ42" s="87"/>
      <c r="AK42" s="87" t="n">
        <f aca="false">N42/16*AJ42*50%*0.5</f>
        <v>0</v>
      </c>
      <c r="AL42" s="87" t="n">
        <f aca="false">AH42</f>
        <v>0</v>
      </c>
      <c r="AM42" s="87" t="n">
        <f aca="false">AI42+AK42</f>
        <v>0</v>
      </c>
      <c r="AN42" s="87"/>
      <c r="AO42" s="87" t="n">
        <f aca="false">N42/16*AN42*50%*0.5</f>
        <v>0</v>
      </c>
      <c r="AP42" s="96" t="s">
        <v>162</v>
      </c>
      <c r="AQ42" s="87" t="n">
        <f aca="false">N42/16*AP42*40%*0.5</f>
        <v>110.60625</v>
      </c>
      <c r="AR42" s="96" t="n">
        <f aca="false">AN42+AP42</f>
        <v>0.5</v>
      </c>
      <c r="AS42" s="87" t="n">
        <f aca="false">AO42+AQ42</f>
        <v>110.60625</v>
      </c>
      <c r="AT42" s="87" t="n">
        <f aca="false">AL42+AR42</f>
        <v>0.5</v>
      </c>
      <c r="AU42" s="87" t="n">
        <f aca="false">AS42</f>
        <v>110.60625</v>
      </c>
      <c r="AV42" s="88"/>
      <c r="AW42" s="88"/>
      <c r="AX42" s="95"/>
      <c r="AY42" s="88"/>
      <c r="AZ42" s="90" t="n">
        <f aca="false">(N42*AW42)*50%+(N42*AX42)*60%+(N42*AY42)*60%</f>
        <v>0</v>
      </c>
      <c r="BA42" s="91"/>
      <c r="BB42" s="91"/>
      <c r="BC42" s="88" t="n">
        <f aca="false">P42+Q42+R42</f>
        <v>1</v>
      </c>
      <c r="BD42" s="87" t="n">
        <f aca="false">(AB42+AC42+AD42)*30%</f>
        <v>3104.5791796875</v>
      </c>
      <c r="BE42" s="87"/>
      <c r="BF42" s="87"/>
      <c r="BG42" s="87" t="n">
        <f aca="false">P42+Q42+R42</f>
        <v>1</v>
      </c>
      <c r="BH42" s="92" t="n">
        <f aca="false">(AB42+AC42+AD42)*30%</f>
        <v>3104.5791796875</v>
      </c>
      <c r="BI42" s="88"/>
      <c r="BJ42" s="88"/>
      <c r="BK42" s="86" t="n">
        <f aca="false">AG42+AU42+AZ42+BB42+BD42+BF42+BH42+BE42+BI42+BJ42</f>
        <v>6319.764609375</v>
      </c>
      <c r="BL42" s="86" t="n">
        <f aca="false">AF42+BK42</f>
        <v>17703.2216015625</v>
      </c>
      <c r="BM42" s="86" t="n">
        <f aca="false">AC42+AD42+AE42+BD42+BF42</f>
        <v>8968.784296875</v>
      </c>
      <c r="BN42" s="86" t="n">
        <f aca="false">BL42-BM42</f>
        <v>8734.4373046875</v>
      </c>
      <c r="BO42" s="86" t="n">
        <f aca="false">BL42*12</f>
        <v>212438.65921875</v>
      </c>
    </row>
    <row r="43" customFormat="false" ht="15.75" hidden="false" customHeight="true" outlineLevel="0" collapsed="false">
      <c r="B43" s="78" t="s">
        <v>226</v>
      </c>
      <c r="C43" s="15" t="s">
        <v>163</v>
      </c>
      <c r="D43" s="78" t="s">
        <v>158</v>
      </c>
      <c r="E43" s="78" t="s">
        <v>88</v>
      </c>
      <c r="F43" s="41" t="n">
        <v>61</v>
      </c>
      <c r="G43" s="79" t="n">
        <v>44103</v>
      </c>
      <c r="H43" s="79" t="n">
        <v>45929</v>
      </c>
      <c r="I43" s="78" t="s">
        <v>164</v>
      </c>
      <c r="J43" s="80" t="s">
        <v>159</v>
      </c>
      <c r="K43" s="41" t="s">
        <v>160</v>
      </c>
      <c r="L43" s="81" t="n">
        <v>16.09</v>
      </c>
      <c r="M43" s="81" t="n">
        <v>4.99</v>
      </c>
      <c r="N43" s="82" t="n">
        <v>17697</v>
      </c>
      <c r="O43" s="83" t="n">
        <f aca="false">SUM(N43*M43)</f>
        <v>88308.03</v>
      </c>
      <c r="P43" s="41"/>
      <c r="Q43" s="41" t="n">
        <v>4</v>
      </c>
      <c r="R43" s="41" t="n">
        <v>5</v>
      </c>
      <c r="S43" s="84"/>
      <c r="T43" s="84"/>
      <c r="U43" s="84"/>
      <c r="V43" s="83" t="n">
        <f aca="false">O43/16*P43</f>
        <v>0</v>
      </c>
      <c r="W43" s="83" t="n">
        <f aca="false">O43/16*Q43</f>
        <v>22077.0075</v>
      </c>
      <c r="X43" s="83" t="n">
        <f aca="false">O43/16*R43</f>
        <v>27596.259375</v>
      </c>
      <c r="Y43" s="85"/>
      <c r="Z43" s="85"/>
      <c r="AA43" s="85"/>
      <c r="AB43" s="83" t="n">
        <f aca="false">V43+W43+X43+Y43+Z43+AA43</f>
        <v>49673.266875</v>
      </c>
      <c r="AC43" s="83" t="n">
        <f aca="false">AB43*50%</f>
        <v>24836.6334375</v>
      </c>
      <c r="AD43" s="83" t="n">
        <f aca="false">(AB43+AC43)*25%</f>
        <v>18627.475078125</v>
      </c>
      <c r="AE43" s="83" t="n">
        <f aca="false">(AB43+AC43+AD43)*10%</f>
        <v>9313.7375390625</v>
      </c>
      <c r="AF43" s="83" t="n">
        <f aca="false">AB43+AC43+AD43+AE43</f>
        <v>102451.112929688</v>
      </c>
      <c r="AG43" s="86"/>
      <c r="AH43" s="87"/>
      <c r="AI43" s="87" t="n">
        <f aca="false">N43/16*AH43*40%*0.5</f>
        <v>0</v>
      </c>
      <c r="AJ43" s="87"/>
      <c r="AK43" s="87" t="n">
        <f aca="false">N43/16*AJ43*50%*0.5</f>
        <v>0</v>
      </c>
      <c r="AL43" s="87" t="n">
        <f aca="false">AH43</f>
        <v>0</v>
      </c>
      <c r="AM43" s="87" t="n">
        <f aca="false">AI43+AK43</f>
        <v>0</v>
      </c>
      <c r="AN43" s="87"/>
      <c r="AO43" s="87" t="n">
        <f aca="false">N43/16*AN43*50%*0.5</f>
        <v>0</v>
      </c>
      <c r="AP43" s="96" t="s">
        <v>161</v>
      </c>
      <c r="AQ43" s="87" t="n">
        <f aca="false">N43/16*AP43*40%*0.5</f>
        <v>995.45625</v>
      </c>
      <c r="AR43" s="96" t="n">
        <f aca="false">AN43+AP43</f>
        <v>4.5</v>
      </c>
      <c r="AS43" s="87" t="n">
        <f aca="false">AO43+AQ43</f>
        <v>995.45625</v>
      </c>
      <c r="AT43" s="87" t="n">
        <f aca="false">AL43+AR43</f>
        <v>4.5</v>
      </c>
      <c r="AU43" s="87" t="n">
        <f aca="false">AS43</f>
        <v>995.45625</v>
      </c>
      <c r="AV43" s="88"/>
      <c r="AW43" s="88"/>
      <c r="AX43" s="95"/>
      <c r="AY43" s="88"/>
      <c r="AZ43" s="90" t="n">
        <f aca="false">(N43*AW43)*50%+(N43*AX43)*60%+(N43*AY43)*60%</f>
        <v>0</v>
      </c>
      <c r="BA43" s="91" t="n">
        <v>1</v>
      </c>
      <c r="BB43" s="91" t="n">
        <f aca="false">N43*20%</f>
        <v>3539.4</v>
      </c>
      <c r="BC43" s="88" t="n">
        <f aca="false">P43+Q43+R43</f>
        <v>9</v>
      </c>
      <c r="BD43" s="87" t="n">
        <f aca="false">(AB43+AC43+AD43)*30%</f>
        <v>27941.2126171875</v>
      </c>
      <c r="BE43" s="87"/>
      <c r="BF43" s="87" t="n">
        <v>17697</v>
      </c>
      <c r="BG43" s="87" t="n">
        <f aca="false">P43+Q43+R43</f>
        <v>9</v>
      </c>
      <c r="BH43" s="92" t="n">
        <f aca="false">(AB43+AC43+AD43)*30%</f>
        <v>27941.2126171875</v>
      </c>
      <c r="BI43" s="88"/>
      <c r="BJ43" s="88"/>
      <c r="BK43" s="86" t="n">
        <f aca="false">AG43+AU43+AZ43+BB43+BD43+BF43+BH43+BE43+BI43+BJ43</f>
        <v>78114.281484375</v>
      </c>
      <c r="BL43" s="86" t="n">
        <f aca="false">AF43+BK43</f>
        <v>180565.394414063</v>
      </c>
      <c r="BM43" s="86" t="n">
        <f aca="false">AC43+AD43+AE43+BD43+BF43</f>
        <v>98416.058671875</v>
      </c>
      <c r="BN43" s="86" t="n">
        <f aca="false">BL43-BM43</f>
        <v>82149.3357421875</v>
      </c>
      <c r="BO43" s="86" t="n">
        <f aca="false">BL43*12</f>
        <v>2166784.73296875</v>
      </c>
    </row>
    <row r="44" customFormat="false" ht="15.75" hidden="false" customHeight="true" outlineLevel="0" collapsed="false">
      <c r="B44" s="78" t="s">
        <v>227</v>
      </c>
      <c r="C44" s="15"/>
      <c r="D44" s="78" t="s">
        <v>165</v>
      </c>
      <c r="E44" s="78" t="s">
        <v>88</v>
      </c>
      <c r="F44" s="41"/>
      <c r="G44" s="79"/>
      <c r="H44" s="79"/>
      <c r="I44" s="78"/>
      <c r="J44" s="80" t="s">
        <v>108</v>
      </c>
      <c r="K44" s="41" t="s">
        <v>109</v>
      </c>
      <c r="L44" s="81" t="n">
        <v>14</v>
      </c>
      <c r="M44" s="81" t="n">
        <v>4.49</v>
      </c>
      <c r="N44" s="82" t="n">
        <v>17697</v>
      </c>
      <c r="O44" s="83" t="n">
        <f aca="false">SUM(N44*M44)</f>
        <v>79459.53</v>
      </c>
      <c r="P44" s="41"/>
      <c r="Q44" s="41"/>
      <c r="R44" s="41"/>
      <c r="S44" s="84"/>
      <c r="T44" s="84"/>
      <c r="U44" s="84"/>
      <c r="V44" s="83" t="n">
        <f aca="false">O44/16*P44</f>
        <v>0</v>
      </c>
      <c r="W44" s="83"/>
      <c r="X44" s="83"/>
      <c r="Y44" s="85"/>
      <c r="Z44" s="85"/>
      <c r="AA44" s="85"/>
      <c r="AB44" s="83"/>
      <c r="AC44" s="83"/>
      <c r="AD44" s="83"/>
      <c r="AE44" s="83"/>
      <c r="AF44" s="83"/>
      <c r="AG44" s="86"/>
      <c r="AH44" s="87"/>
      <c r="AI44" s="87" t="n">
        <f aca="false">N44/16*AH44*40%*0.5</f>
        <v>0</v>
      </c>
      <c r="AJ44" s="87"/>
      <c r="AK44" s="87" t="n">
        <f aca="false">N44/16*AJ44*50%*0.5</f>
        <v>0</v>
      </c>
      <c r="AL44" s="87"/>
      <c r="AM44" s="87" t="n">
        <f aca="false">AI44+AK44</f>
        <v>0</v>
      </c>
      <c r="AN44" s="87"/>
      <c r="AO44" s="87" t="n">
        <f aca="false">N44/16*AN44*50%*0.5</f>
        <v>0</v>
      </c>
      <c r="AP44" s="96"/>
      <c r="AQ44" s="87"/>
      <c r="AR44" s="96"/>
      <c r="AS44" s="87"/>
      <c r="AT44" s="87"/>
      <c r="AU44" s="87"/>
      <c r="AV44" s="88" t="n">
        <v>7</v>
      </c>
      <c r="AW44" s="88"/>
      <c r="AX44" s="95" t="n">
        <v>0.5</v>
      </c>
      <c r="AY44" s="88"/>
      <c r="AZ44" s="90" t="n">
        <f aca="false">(N44*AW44)*50%+(N44*AX44)*60%+(N44*AY44)*60%</f>
        <v>5309.1</v>
      </c>
      <c r="BA44" s="91"/>
      <c r="BB44" s="91"/>
      <c r="BC44" s="88"/>
      <c r="BD44" s="87"/>
      <c r="BE44" s="87"/>
      <c r="BF44" s="87"/>
      <c r="BG44" s="87"/>
      <c r="BH44" s="92"/>
      <c r="BI44" s="88"/>
      <c r="BJ44" s="88"/>
      <c r="BK44" s="86" t="n">
        <f aca="false">AG44+AU44+AZ44+BB44+BD44+BF44+BH44+BE44+BI44+BJ44</f>
        <v>5309.1</v>
      </c>
      <c r="BL44" s="86" t="n">
        <f aca="false">AF44+BK44</f>
        <v>5309.1</v>
      </c>
      <c r="BM44" s="86" t="n">
        <f aca="false">AC44+AD44+AE44+BD44+BF44</f>
        <v>0</v>
      </c>
      <c r="BN44" s="86" t="n">
        <f aca="false">BL44-BM44</f>
        <v>5309.1</v>
      </c>
      <c r="BO44" s="86" t="n">
        <f aca="false">BL44*12</f>
        <v>63709.2</v>
      </c>
    </row>
    <row r="45" customFormat="false" ht="15.75" hidden="false" customHeight="true" outlineLevel="0" collapsed="false">
      <c r="B45" s="78" t="s">
        <v>228</v>
      </c>
      <c r="C45" s="41" t="s">
        <v>166</v>
      </c>
      <c r="D45" s="78" t="s">
        <v>167</v>
      </c>
      <c r="E45" s="78" t="s">
        <v>130</v>
      </c>
      <c r="F45" s="41"/>
      <c r="G45" s="78"/>
      <c r="H45" s="78"/>
      <c r="I45" s="78" t="s">
        <v>166</v>
      </c>
      <c r="J45" s="80" t="s">
        <v>108</v>
      </c>
      <c r="K45" s="41" t="s">
        <v>168</v>
      </c>
      <c r="L45" s="81" t="n">
        <v>15.06</v>
      </c>
      <c r="M45" s="93" t="n">
        <v>3.61</v>
      </c>
      <c r="N45" s="82" t="n">
        <v>17697</v>
      </c>
      <c r="O45" s="83" t="n">
        <f aca="false">SUM(N45*M45)</f>
        <v>63886.17</v>
      </c>
      <c r="P45" s="41"/>
      <c r="Q45" s="41" t="n">
        <v>2</v>
      </c>
      <c r="R45" s="41"/>
      <c r="S45" s="84"/>
      <c r="T45" s="94"/>
      <c r="U45" s="84"/>
      <c r="V45" s="83" t="n">
        <f aca="false">O45/16*P45</f>
        <v>0</v>
      </c>
      <c r="W45" s="83" t="n">
        <f aca="false">O45/16*Q45</f>
        <v>7985.77125</v>
      </c>
      <c r="X45" s="83" t="n">
        <f aca="false">O45/16*R45</f>
        <v>0</v>
      </c>
      <c r="Y45" s="85"/>
      <c r="Z45" s="85"/>
      <c r="AA45" s="85"/>
      <c r="AB45" s="83" t="n">
        <f aca="false">V45+W45+X45+Y45+Z45+AA45</f>
        <v>7985.77125</v>
      </c>
      <c r="AC45" s="83" t="n">
        <f aca="false">AB45*50%</f>
        <v>3992.885625</v>
      </c>
      <c r="AD45" s="83" t="n">
        <f aca="false">(AB45+AC45)*25%</f>
        <v>2994.66421875</v>
      </c>
      <c r="AE45" s="83" t="n">
        <f aca="false">(AB45+AC45+AD45)*10%</f>
        <v>1497.332109375</v>
      </c>
      <c r="AF45" s="83" t="n">
        <f aca="false">AB45+AC45+AD45+AE45</f>
        <v>16470.653203125</v>
      </c>
      <c r="AG45" s="86"/>
      <c r="AH45" s="87"/>
      <c r="AI45" s="87" t="n">
        <f aca="false">N45/16*AH45*40%*0.5</f>
        <v>0</v>
      </c>
      <c r="AJ45" s="87"/>
      <c r="AK45" s="87" t="n">
        <f aca="false">N45/16*AJ45*50%*0.5</f>
        <v>0</v>
      </c>
      <c r="AL45" s="87" t="n">
        <f aca="false">AH45</f>
        <v>0</v>
      </c>
      <c r="AM45" s="87" t="n">
        <f aca="false">AI45+AK45</f>
        <v>0</v>
      </c>
      <c r="AN45" s="87"/>
      <c r="AO45" s="87" t="n">
        <f aca="false">N45/16*AN45*50%*0.5</f>
        <v>0</v>
      </c>
      <c r="AP45" s="87"/>
      <c r="AQ45" s="87" t="n">
        <f aca="false">N45/16*AP45*40%*0.5</f>
        <v>0</v>
      </c>
      <c r="AR45" s="96" t="n">
        <f aca="false">AN45+AP45</f>
        <v>0</v>
      </c>
      <c r="AS45" s="87" t="n">
        <f aca="false">AO45+AQ45</f>
        <v>0</v>
      </c>
      <c r="AT45" s="87" t="n">
        <f aca="false">AL45+AR45</f>
        <v>0</v>
      </c>
      <c r="AU45" s="87" t="n">
        <f aca="false">AS45</f>
        <v>0</v>
      </c>
      <c r="AV45" s="88"/>
      <c r="AW45" s="88"/>
      <c r="AX45" s="88"/>
      <c r="AY45" s="88"/>
      <c r="AZ45" s="87"/>
      <c r="BA45" s="91"/>
      <c r="BB45" s="91"/>
      <c r="BC45" s="88" t="n">
        <f aca="false">P45+Q45+R45</f>
        <v>2</v>
      </c>
      <c r="BD45" s="87" t="n">
        <f aca="false">(AB45+AC45+AD45)*30%</f>
        <v>4491.996328125</v>
      </c>
      <c r="BE45" s="87"/>
      <c r="BF45" s="87"/>
      <c r="BG45" s="87"/>
      <c r="BH45" s="92"/>
      <c r="BI45" s="88"/>
      <c r="BJ45" s="88"/>
      <c r="BK45" s="86" t="n">
        <f aca="false">AG45+AU45+AZ45+BB45+BD45+BF45+BH45+BE45+BI45+BJ45</f>
        <v>4491.996328125</v>
      </c>
      <c r="BL45" s="86" t="n">
        <f aca="false">AF45+BK45</f>
        <v>20962.64953125</v>
      </c>
      <c r="BM45" s="86" t="n">
        <f aca="false">AC45+AD45+AE45+BD45+BF45</f>
        <v>12976.87828125</v>
      </c>
      <c r="BN45" s="86" t="n">
        <f aca="false">BL45-BM45</f>
        <v>7985.77125</v>
      </c>
      <c r="BO45" s="86" t="n">
        <f aca="false">BL45*12</f>
        <v>251551.794375</v>
      </c>
    </row>
    <row r="46" customFormat="false" ht="15.75" hidden="false" customHeight="true" outlineLevel="0" collapsed="false">
      <c r="B46" s="102" t="s">
        <v>169</v>
      </c>
      <c r="C46" s="41"/>
      <c r="D46" s="78"/>
      <c r="E46" s="41"/>
      <c r="F46" s="41"/>
      <c r="G46" s="41"/>
      <c r="H46" s="41"/>
      <c r="I46" s="41"/>
      <c r="J46" s="103"/>
      <c r="K46" s="41"/>
      <c r="L46" s="104"/>
      <c r="M46" s="105"/>
      <c r="N46" s="106"/>
      <c r="O46" s="107" t="n">
        <f aca="false">SUM(O16:O45)</f>
        <v>2622872.37</v>
      </c>
      <c r="P46" s="107" t="n">
        <f aca="false">SUM(P16:P45)</f>
        <v>97</v>
      </c>
      <c r="Q46" s="107" t="n">
        <f aca="false">SUM(Q16:Q45)</f>
        <v>121</v>
      </c>
      <c r="R46" s="107" t="n">
        <f aca="false">SUM(R16:R45)</f>
        <v>61</v>
      </c>
      <c r="S46" s="107" t="n">
        <f aca="false">SUM(S16:S45)</f>
        <v>0</v>
      </c>
      <c r="T46" s="107" t="n">
        <f aca="false">SUM(T16:T45)</f>
        <v>0</v>
      </c>
      <c r="U46" s="107" t="n">
        <f aca="false">SUM(U16:U45)</f>
        <v>0</v>
      </c>
      <c r="V46" s="107" t="n">
        <f aca="false">SUM(V16:V45)</f>
        <v>540731.835</v>
      </c>
      <c r="W46" s="107" t="n">
        <f aca="false">SUM(W16:W45)</f>
        <v>677197.82625</v>
      </c>
      <c r="X46" s="107" t="n">
        <f aca="false">SUM(X16:X45)</f>
        <v>340744.674375</v>
      </c>
      <c r="Y46" s="107" t="n">
        <f aca="false">SUM(Y16:Y45)</f>
        <v>0</v>
      </c>
      <c r="Z46" s="107" t="n">
        <f aca="false">SUM(Z16:Z45)</f>
        <v>0</v>
      </c>
      <c r="AA46" s="107" t="n">
        <f aca="false">SUM(AA16:AA45)</f>
        <v>0</v>
      </c>
      <c r="AB46" s="107" t="n">
        <f aca="false">SUM(AB16:AB45)</f>
        <v>1558674.335625</v>
      </c>
      <c r="AC46" s="107" t="n">
        <f aca="false">SUM(AC16:AC45)</f>
        <v>779337.1678125</v>
      </c>
      <c r="AD46" s="107" t="n">
        <f aca="false">SUM(AD16:AD45)</f>
        <v>584502.875859375</v>
      </c>
      <c r="AE46" s="107" t="n">
        <f aca="false">SUM(AE16:AE45)</f>
        <v>267740.401640625</v>
      </c>
      <c r="AF46" s="107" t="n">
        <f aca="false">SUM(AF16:AF45)</f>
        <v>3190254.7809375</v>
      </c>
      <c r="AG46" s="107" t="n">
        <f aca="false">SUM(AG16:AG45)</f>
        <v>0</v>
      </c>
      <c r="AH46" s="107" t="n">
        <f aca="false">SUM(AH16:AH45)</f>
        <v>16.5</v>
      </c>
      <c r="AI46" s="107" t="n">
        <f aca="false">SUM(AI16:AI45)</f>
        <v>9401.53125</v>
      </c>
      <c r="AJ46" s="107" t="n">
        <f aca="false">SUM(AJ16:AJ45)</f>
        <v>0</v>
      </c>
      <c r="AK46" s="107" t="n">
        <f aca="false">SUM(AK16:AK45)</f>
        <v>0</v>
      </c>
      <c r="AL46" s="107" t="n">
        <f aca="false">SUM(AL16:AL45)</f>
        <v>16.6777777777778</v>
      </c>
      <c r="AM46" s="107" t="n">
        <f aca="false">SUM(AM16:AM45)</f>
        <v>9401.53125</v>
      </c>
      <c r="AN46" s="107" t="n">
        <f aca="false">SUM(AN16:AN45)</f>
        <v>12.5</v>
      </c>
      <c r="AO46" s="107" t="n">
        <f aca="false">SUM(AO16:AO45)</f>
        <v>5530.3125</v>
      </c>
      <c r="AP46" s="107" t="n">
        <f aca="false">SUM(AP16:AP45)</f>
        <v>8.5</v>
      </c>
      <c r="AQ46" s="107" t="n">
        <f aca="false">SUM(AQ16:AQ45)</f>
        <v>7631.83125</v>
      </c>
      <c r="AR46" s="107" t="n">
        <f aca="false">SUM(AR16:AR45)</f>
        <v>54.5</v>
      </c>
      <c r="AS46" s="107" t="n">
        <f aca="false">SUM(AS16:AS45)</f>
        <v>13162.14375</v>
      </c>
      <c r="AT46" s="107" t="n">
        <f aca="false">SUM(AT16:AT45)</f>
        <v>97.1777777777778</v>
      </c>
      <c r="AU46" s="107" t="n">
        <f aca="false">SUM(AU16:AU45)</f>
        <v>13162.14375</v>
      </c>
      <c r="AV46" s="107" t="n">
        <f aca="false">SUM(AV16:AV45)</f>
        <v>62</v>
      </c>
      <c r="AW46" s="107" t="n">
        <f aca="false">SUM(AW16:AW45)</f>
        <v>2</v>
      </c>
      <c r="AX46" s="107" t="n">
        <f aca="false">SUM(AX16:AX45)</f>
        <v>2.5</v>
      </c>
      <c r="AY46" s="107" t="n">
        <f aca="false">SUM(AY16:AY45)</f>
        <v>1</v>
      </c>
      <c r="AZ46" s="107" t="n">
        <f aca="false">SUM(AZ16:AZ45)</f>
        <v>54860.7</v>
      </c>
      <c r="BA46" s="107" t="n">
        <f aca="false">SUM(BA16:BA45)</f>
        <v>3</v>
      </c>
      <c r="BB46" s="107" t="n">
        <f aca="false">SUM(BB16:BB45)</f>
        <v>10618.2</v>
      </c>
      <c r="BC46" s="107" t="n">
        <f aca="false">SUM(BC16:BC45)</f>
        <v>279</v>
      </c>
      <c r="BD46" s="107" t="n">
        <f aca="false">SUM(BD16:BD45)</f>
        <v>876754.313789063</v>
      </c>
      <c r="BE46" s="107" t="n">
        <f aca="false">SUM(BE16:BE45)</f>
        <v>17697</v>
      </c>
      <c r="BF46" s="107" t="n">
        <f aca="false">SUM(BF16:BF45)</f>
        <v>35394</v>
      </c>
      <c r="BG46" s="107" t="n">
        <f aca="false">SUM(BG16:BG45)</f>
        <v>223</v>
      </c>
      <c r="BH46" s="107" t="n">
        <f aca="false">SUM(BH16:BH45)</f>
        <v>906213.5971875</v>
      </c>
      <c r="BI46" s="107" t="n">
        <f aca="false">SUM(BI16:BI45)</f>
        <v>29170</v>
      </c>
      <c r="BJ46" s="107" t="n">
        <f aca="false">SUM(BJ16:BJ45)</f>
        <v>17697</v>
      </c>
      <c r="BK46" s="107" t="n">
        <f aca="false">SUM(BK16:BK45)</f>
        <v>1961566.95472656</v>
      </c>
      <c r="BL46" s="107" t="n">
        <f aca="false">SUM(BL16:BL45)</f>
        <v>5151821.73566406</v>
      </c>
      <c r="BM46" s="107" t="n">
        <f aca="false">SUM(BM16:BM45)</f>
        <v>2543728.75910156</v>
      </c>
      <c r="BN46" s="107" t="n">
        <f aca="false">SUM(BN16:BN45)</f>
        <v>2608092.9765625</v>
      </c>
      <c r="BO46" s="107" t="n">
        <f aca="false">SUM(BO16:BO45)</f>
        <v>61821860.8279688</v>
      </c>
    </row>
    <row r="47" customFormat="false" ht="15.75" hidden="false" customHeight="true" outlineLevel="0" collapsed="false">
      <c r="B47" s="102" t="s">
        <v>170</v>
      </c>
      <c r="C47" s="41"/>
      <c r="D47" s="98"/>
      <c r="E47" s="41"/>
      <c r="F47" s="41"/>
      <c r="G47" s="41"/>
      <c r="H47" s="41"/>
      <c r="I47" s="41"/>
      <c r="J47" s="103"/>
      <c r="K47" s="41"/>
      <c r="L47" s="104"/>
      <c r="M47" s="105"/>
      <c r="N47" s="106"/>
      <c r="O47" s="107" t="n">
        <f aca="false">SUM(O48:O51)</f>
        <v>333411.48</v>
      </c>
      <c r="P47" s="107" t="n">
        <f aca="false">SUM(P48:P51)</f>
        <v>0</v>
      </c>
      <c r="Q47" s="107" t="n">
        <f aca="false">SUM(Q48:Q51)</f>
        <v>0</v>
      </c>
      <c r="R47" s="107" t="n">
        <f aca="false">SUM(R48:R51)</f>
        <v>4</v>
      </c>
      <c r="S47" s="107" t="n">
        <f aca="false">SUM(S48:S51)</f>
        <v>0</v>
      </c>
      <c r="T47" s="107" t="n">
        <f aca="false">SUM(T48:T51)</f>
        <v>0</v>
      </c>
      <c r="U47" s="107" t="n">
        <f aca="false">SUM(U48:U51)</f>
        <v>0</v>
      </c>
      <c r="V47" s="107" t="n">
        <f aca="false">SUM(V48:V51)</f>
        <v>0</v>
      </c>
      <c r="W47" s="107" t="n">
        <f aca="false">SUM(W48:W51)</f>
        <v>0</v>
      </c>
      <c r="X47" s="107" t="n">
        <f aca="false">SUM(X48:X51)</f>
        <v>20838.2175</v>
      </c>
      <c r="Y47" s="107" t="n">
        <f aca="false">SUM(Y48:Y51)</f>
        <v>0</v>
      </c>
      <c r="Z47" s="107" t="n">
        <f aca="false">SUM(Z48:Z51)</f>
        <v>0</v>
      </c>
      <c r="AA47" s="107" t="n">
        <f aca="false">SUM(AA48:AA51)</f>
        <v>0</v>
      </c>
      <c r="AB47" s="107" t="n">
        <f aca="false">SUM(AB48:AB51)</f>
        <v>20838.2175</v>
      </c>
      <c r="AC47" s="107" t="n">
        <f aca="false">SUM(AC48:AC51)</f>
        <v>10419.10875</v>
      </c>
      <c r="AD47" s="107" t="n">
        <f aca="false">SUM(AD48:AD51)</f>
        <v>7814.3315625</v>
      </c>
      <c r="AE47" s="107" t="n">
        <f aca="false">SUM(AE48:AE51)</f>
        <v>3907.16578125</v>
      </c>
      <c r="AF47" s="107" t="n">
        <f aca="false">SUM(AF48:AF51)</f>
        <v>42978.82359375</v>
      </c>
      <c r="AG47" s="107" t="n">
        <f aca="false">SUM(AG48:AG51)</f>
        <v>0</v>
      </c>
      <c r="AH47" s="107" t="n">
        <f aca="false">SUM(AH48:AH51)</f>
        <v>0</v>
      </c>
      <c r="AI47" s="107" t="n">
        <f aca="false">SUM(AI48:AI51)</f>
        <v>0</v>
      </c>
      <c r="AJ47" s="107" t="n">
        <f aca="false">SUM(AJ48:AJ51)</f>
        <v>0</v>
      </c>
      <c r="AK47" s="107" t="n">
        <f aca="false">SUM(AK48:AK51)</f>
        <v>0</v>
      </c>
      <c r="AL47" s="107" t="n">
        <f aca="false">SUM(AL48:AL51)</f>
        <v>0</v>
      </c>
      <c r="AM47" s="107" t="n">
        <f aca="false">SUM(AM48:AM51)</f>
        <v>0</v>
      </c>
      <c r="AN47" s="107" t="n">
        <f aca="false">SUM(AN48:AN51)</f>
        <v>0</v>
      </c>
      <c r="AO47" s="107" t="n">
        <f aca="false">SUM(AO48:AO51)</f>
        <v>0</v>
      </c>
      <c r="AP47" s="107" t="n">
        <f aca="false">SUM(AP48:AP51)</f>
        <v>0</v>
      </c>
      <c r="AQ47" s="107" t="n">
        <f aca="false">SUM(AQ48:AQ51)</f>
        <v>221.2125</v>
      </c>
      <c r="AR47" s="107" t="n">
        <f aca="false">SUM(AR48:AR51)</f>
        <v>1</v>
      </c>
      <c r="AS47" s="107" t="n">
        <f aca="false">SUM(AS48:AS51)</f>
        <v>221.2125</v>
      </c>
      <c r="AT47" s="107" t="n">
        <f aca="false">SUM(AT48:AT51)</f>
        <v>1</v>
      </c>
      <c r="AU47" s="107" t="n">
        <f aca="false">SUM(AU48:AU51)</f>
        <v>221.2125</v>
      </c>
      <c r="AV47" s="107" t="n">
        <f aca="false">SUM(AV48:AV51)</f>
        <v>5</v>
      </c>
      <c r="AW47" s="107" t="n">
        <f aca="false">SUM(AW48:AW51)</f>
        <v>0</v>
      </c>
      <c r="AX47" s="107" t="n">
        <f aca="false">SUM(AX48:AX51)</f>
        <v>0.5</v>
      </c>
      <c r="AY47" s="107" t="n">
        <f aca="false">SUM(AY48:AY51)</f>
        <v>0</v>
      </c>
      <c r="AZ47" s="107" t="n">
        <f aca="false">SUM(AZ48:AZ51)</f>
        <v>5309.1</v>
      </c>
      <c r="BA47" s="107" t="n">
        <f aca="false">SUM(BA48:BA51)</f>
        <v>0</v>
      </c>
      <c r="BB47" s="107" t="n">
        <f aca="false">SUM(BB48:BB51)</f>
        <v>0</v>
      </c>
      <c r="BC47" s="107" t="n">
        <f aca="false">SUM(BC48:BC51)</f>
        <v>4</v>
      </c>
      <c r="BD47" s="107" t="n">
        <f aca="false">SUM(BD48:BD51)</f>
        <v>11721.49734375</v>
      </c>
      <c r="BE47" s="107" t="n">
        <f aca="false">SUM(BE48:BE51)</f>
        <v>0</v>
      </c>
      <c r="BF47" s="107" t="n">
        <f aca="false">SUM(BF48:BF51)</f>
        <v>0</v>
      </c>
      <c r="BG47" s="107" t="n">
        <f aca="false">SUM(BG48:BG51)</f>
        <v>2</v>
      </c>
      <c r="BH47" s="107" t="n">
        <f aca="false">SUM(BH48:BH51)</f>
        <v>8826.37875</v>
      </c>
      <c r="BI47" s="107" t="n">
        <f aca="false">SUM(BI48:BI51)</f>
        <v>0</v>
      </c>
      <c r="BJ47" s="107" t="n">
        <f aca="false">SUM(BJ48:BJ51)</f>
        <v>0</v>
      </c>
      <c r="BK47" s="107" t="n">
        <f aca="false">SUM(BK48:BK51)</f>
        <v>26078.18859375</v>
      </c>
      <c r="BL47" s="107" t="n">
        <f aca="false">SUM(BL48:BL51)</f>
        <v>69057.0121875</v>
      </c>
      <c r="BM47" s="107" t="n">
        <f aca="false">SUM(BM48:BM51)</f>
        <v>33862.1034375</v>
      </c>
      <c r="BN47" s="107" t="n">
        <f aca="false">SUM(BN48:BN51)</f>
        <v>35194.90875</v>
      </c>
      <c r="BO47" s="107" t="n">
        <f aca="false">SUM(BO48:BO51)</f>
        <v>828684.14625</v>
      </c>
    </row>
    <row r="48" customFormat="false" ht="15.75" hidden="false" customHeight="true" outlineLevel="0" collapsed="false">
      <c r="B48" s="151" t="s">
        <v>210</v>
      </c>
      <c r="C48" s="41" t="s">
        <v>119</v>
      </c>
      <c r="D48" s="98" t="s">
        <v>120</v>
      </c>
      <c r="E48" s="78" t="s">
        <v>88</v>
      </c>
      <c r="F48" s="41"/>
      <c r="G48" s="78"/>
      <c r="H48" s="78"/>
      <c r="I48" s="78"/>
      <c r="J48" s="80" t="s">
        <v>108</v>
      </c>
      <c r="K48" s="41" t="s">
        <v>109</v>
      </c>
      <c r="L48" s="81" t="n">
        <v>0</v>
      </c>
      <c r="M48" s="93" t="n">
        <v>4.1</v>
      </c>
      <c r="N48" s="82" t="n">
        <v>17697</v>
      </c>
      <c r="O48" s="83" t="n">
        <f aca="false">SUM(N48*M48)</f>
        <v>72557.7</v>
      </c>
      <c r="P48" s="41"/>
      <c r="Q48" s="41"/>
      <c r="R48" s="41" t="n">
        <v>1</v>
      </c>
      <c r="S48" s="84"/>
      <c r="T48" s="94"/>
      <c r="U48" s="84"/>
      <c r="V48" s="83" t="n">
        <f aca="false">O48/16*P48</f>
        <v>0</v>
      </c>
      <c r="W48" s="83" t="n">
        <f aca="false">O48/16*Q48</f>
        <v>0</v>
      </c>
      <c r="X48" s="83" t="n">
        <f aca="false">O48/16*R48</f>
        <v>4534.85625</v>
      </c>
      <c r="Y48" s="85"/>
      <c r="Z48" s="85"/>
      <c r="AA48" s="85"/>
      <c r="AB48" s="83" t="n">
        <f aca="false">V48+W48+X48+Y48+Z48+AA48</f>
        <v>4534.85625</v>
      </c>
      <c r="AC48" s="83" t="n">
        <f aca="false">AB48*50%</f>
        <v>2267.428125</v>
      </c>
      <c r="AD48" s="83" t="n">
        <f aca="false">(AB48+AC48)*25%</f>
        <v>1700.57109375</v>
      </c>
      <c r="AE48" s="83" t="n">
        <f aca="false">(AB48+AC48+AD48)*10%</f>
        <v>850.285546875</v>
      </c>
      <c r="AF48" s="83" t="n">
        <f aca="false">AB48+AC48+AD48+AE48</f>
        <v>9353.141015625</v>
      </c>
      <c r="AG48" s="86"/>
      <c r="AH48" s="87"/>
      <c r="AI48" s="87" t="n">
        <f aca="false">N48/16*AH48*40%</f>
        <v>0</v>
      </c>
      <c r="AJ48" s="87"/>
      <c r="AK48" s="87" t="n">
        <f aca="false">N48/16*AJ48*50%</f>
        <v>0</v>
      </c>
      <c r="AL48" s="87" t="n">
        <f aca="false">AH48</f>
        <v>0</v>
      </c>
      <c r="AM48" s="87" t="n">
        <f aca="false">AI48+AK48</f>
        <v>0</v>
      </c>
      <c r="AN48" s="87"/>
      <c r="AO48" s="87" t="n">
        <f aca="false">N48/16*AN48*50%</f>
        <v>0</v>
      </c>
      <c r="AP48" s="96" t="s">
        <v>162</v>
      </c>
      <c r="AQ48" s="87" t="n">
        <f aca="false">N48/16*AP48*40%*0.5</f>
        <v>110.60625</v>
      </c>
      <c r="AR48" s="96" t="n">
        <f aca="false">AN48+AP48</f>
        <v>0.5</v>
      </c>
      <c r="AS48" s="87" t="n">
        <f aca="false">AO48+AQ48</f>
        <v>110.60625</v>
      </c>
      <c r="AT48" s="87" t="n">
        <f aca="false">AL48+AR48</f>
        <v>0.5</v>
      </c>
      <c r="AU48" s="87" t="n">
        <f aca="false">AS48</f>
        <v>110.60625</v>
      </c>
      <c r="AV48" s="88" t="n">
        <v>5</v>
      </c>
      <c r="AW48" s="88"/>
      <c r="AX48" s="88" t="n">
        <v>0.5</v>
      </c>
      <c r="AY48" s="88"/>
      <c r="AZ48" s="90" t="n">
        <f aca="false">(N48*AW48)*50%+(N48*AX48)*60%+(N48*AY48)*60%</f>
        <v>5309.1</v>
      </c>
      <c r="BA48" s="91"/>
      <c r="BB48" s="91"/>
      <c r="BC48" s="88" t="n">
        <f aca="false">P48+Q48+R48</f>
        <v>1</v>
      </c>
      <c r="BD48" s="87" t="n">
        <f aca="false">(AB48+AC48+AD48)*30%</f>
        <v>2550.856640625</v>
      </c>
      <c r="BE48" s="87"/>
      <c r="BF48" s="87"/>
      <c r="BG48" s="87"/>
      <c r="BH48" s="92"/>
      <c r="BI48" s="88"/>
      <c r="BJ48" s="88"/>
      <c r="BK48" s="86" t="n">
        <f aca="false">AG48+AU48+AZ48+BB48+BD48+BF48+BH48+BE48+BI48+BJ48</f>
        <v>7970.562890625</v>
      </c>
      <c r="BL48" s="86" t="n">
        <f aca="false">AF48+BK48</f>
        <v>17323.70390625</v>
      </c>
      <c r="BM48" s="86" t="n">
        <f aca="false">AC48+AD48+AE48+BD48+BF48</f>
        <v>7369.14140625</v>
      </c>
      <c r="BN48" s="86" t="n">
        <f aca="false">BL48-BM48</f>
        <v>9954.5625</v>
      </c>
      <c r="BO48" s="86" t="n">
        <f aca="false">BL48*12</f>
        <v>207884.446875</v>
      </c>
    </row>
    <row r="49" customFormat="false" ht="15.75" hidden="false" customHeight="true" outlineLevel="0" collapsed="false">
      <c r="B49" s="78" t="s">
        <v>215</v>
      </c>
      <c r="C49" s="41" t="s">
        <v>122</v>
      </c>
      <c r="D49" s="98" t="s">
        <v>120</v>
      </c>
      <c r="E49" s="78" t="s">
        <v>88</v>
      </c>
      <c r="F49" s="41"/>
      <c r="G49" s="79"/>
      <c r="H49" s="78"/>
      <c r="I49" s="78" t="s">
        <v>123</v>
      </c>
      <c r="J49" s="80"/>
      <c r="K49" s="41" t="s">
        <v>109</v>
      </c>
      <c r="L49" s="81" t="n">
        <v>0</v>
      </c>
      <c r="M49" s="93" t="n">
        <v>4.1</v>
      </c>
      <c r="N49" s="82" t="n">
        <v>17697</v>
      </c>
      <c r="O49" s="83" t="n">
        <f aca="false">SUM(N49*M49)</f>
        <v>72557.7</v>
      </c>
      <c r="P49" s="41"/>
      <c r="Q49" s="41"/>
      <c r="R49" s="41" t="n">
        <v>1</v>
      </c>
      <c r="S49" s="84"/>
      <c r="T49" s="84"/>
      <c r="U49" s="94"/>
      <c r="V49" s="83" t="n">
        <f aca="false">O49/16*P49</f>
        <v>0</v>
      </c>
      <c r="W49" s="83" t="n">
        <f aca="false">O49/16*Q49</f>
        <v>0</v>
      </c>
      <c r="X49" s="83" t="n">
        <f aca="false">O49/16*R49</f>
        <v>4534.85625</v>
      </c>
      <c r="Y49" s="85"/>
      <c r="Z49" s="85"/>
      <c r="AA49" s="85"/>
      <c r="AB49" s="83" t="n">
        <f aca="false">V49+W49+X49+Y49+Z49+AA49</f>
        <v>4534.85625</v>
      </c>
      <c r="AC49" s="83" t="n">
        <f aca="false">AB49*50%</f>
        <v>2267.428125</v>
      </c>
      <c r="AD49" s="83" t="n">
        <f aca="false">(AB49+AC49)*25%</f>
        <v>1700.57109375</v>
      </c>
      <c r="AE49" s="83" t="n">
        <f aca="false">(AB49+AC49+AD49)*10%</f>
        <v>850.285546875</v>
      </c>
      <c r="AF49" s="83" t="n">
        <f aca="false">AB49+AC49+AD49+AE49</f>
        <v>9353.141015625</v>
      </c>
      <c r="AG49" s="86"/>
      <c r="AH49" s="87"/>
      <c r="AI49" s="87" t="n">
        <f aca="false">N49/16*AH49*40%</f>
        <v>0</v>
      </c>
      <c r="AJ49" s="87"/>
      <c r="AK49" s="87" t="n">
        <f aca="false">N49/16*AJ49*50%</f>
        <v>0</v>
      </c>
      <c r="AL49" s="87" t="n">
        <f aca="false">AH49</f>
        <v>0</v>
      </c>
      <c r="AM49" s="87" t="n">
        <f aca="false">AI49+AK49</f>
        <v>0</v>
      </c>
      <c r="AN49" s="87"/>
      <c r="AO49" s="87" t="n">
        <f aca="false">N49/16*AN49*50%</f>
        <v>0</v>
      </c>
      <c r="AP49" s="96" t="s">
        <v>162</v>
      </c>
      <c r="AQ49" s="87" t="n">
        <f aca="false">N49/16*AP49*40%*0.5</f>
        <v>110.60625</v>
      </c>
      <c r="AR49" s="96" t="n">
        <f aca="false">AN49+AP49</f>
        <v>0.5</v>
      </c>
      <c r="AS49" s="87" t="n">
        <f aca="false">AO49+AQ49</f>
        <v>110.60625</v>
      </c>
      <c r="AT49" s="87" t="n">
        <f aca="false">AL49+AR49</f>
        <v>0.5</v>
      </c>
      <c r="AU49" s="87" t="n">
        <f aca="false">AS49</f>
        <v>110.60625</v>
      </c>
      <c r="AV49" s="88"/>
      <c r="AW49" s="88"/>
      <c r="AX49" s="88"/>
      <c r="AY49" s="88"/>
      <c r="AZ49" s="90" t="n">
        <f aca="false">(N49*AW49)*50%+(N49*AX49)*60%+(N49*AY49)*60%</f>
        <v>0</v>
      </c>
      <c r="BA49" s="91"/>
      <c r="BB49" s="91"/>
      <c r="BC49" s="88" t="n">
        <f aca="false">P49+Q49+R49</f>
        <v>1</v>
      </c>
      <c r="BD49" s="87" t="n">
        <f aca="false">(AB49+AC49+AD49)*30%</f>
        <v>2550.856640625</v>
      </c>
      <c r="BE49" s="87"/>
      <c r="BF49" s="87"/>
      <c r="BG49" s="87"/>
      <c r="BH49" s="92"/>
      <c r="BI49" s="87"/>
      <c r="BJ49" s="87"/>
      <c r="BK49" s="86" t="n">
        <f aca="false">AG49+AU49+AZ49+BB49+BD49+BF49+BH49+BE49+BI49+BJ49</f>
        <v>2661.462890625</v>
      </c>
      <c r="BL49" s="86" t="n">
        <f aca="false">AF49+BK49</f>
        <v>12014.60390625</v>
      </c>
      <c r="BM49" s="86" t="n">
        <f aca="false">AC49+AD49+AE49+BD49+BF49</f>
        <v>7369.14140625</v>
      </c>
      <c r="BN49" s="86" t="n">
        <f aca="false">BL49-BM49</f>
        <v>4645.4625</v>
      </c>
      <c r="BO49" s="86" t="n">
        <f aca="false">BL49*12</f>
        <v>144175.246875</v>
      </c>
    </row>
    <row r="50" customFormat="false" ht="15.75" hidden="false" customHeight="true" outlineLevel="0" collapsed="false">
      <c r="B50" s="78" t="s">
        <v>211</v>
      </c>
      <c r="C50" s="41" t="s">
        <v>171</v>
      </c>
      <c r="D50" s="78" t="s">
        <v>98</v>
      </c>
      <c r="E50" s="78" t="s">
        <v>88</v>
      </c>
      <c r="F50" s="41" t="n">
        <v>45</v>
      </c>
      <c r="G50" s="79" t="n">
        <v>43274</v>
      </c>
      <c r="H50" s="79" t="n">
        <v>45100</v>
      </c>
      <c r="I50" s="78" t="s">
        <v>99</v>
      </c>
      <c r="J50" s="80" t="s">
        <v>95</v>
      </c>
      <c r="K50" s="41" t="s">
        <v>96</v>
      </c>
      <c r="L50" s="81" t="n">
        <v>21.04</v>
      </c>
      <c r="M50" s="93" t="n">
        <v>5.32</v>
      </c>
      <c r="N50" s="82" t="n">
        <v>17697</v>
      </c>
      <c r="O50" s="83" t="n">
        <f aca="false">SUM(N50*M50)</f>
        <v>94148.04</v>
      </c>
      <c r="P50" s="41"/>
      <c r="Q50" s="41"/>
      <c r="R50" s="41" t="n">
        <v>1</v>
      </c>
      <c r="S50" s="84"/>
      <c r="T50" s="85"/>
      <c r="U50" s="41"/>
      <c r="V50" s="83" t="n">
        <f aca="false">O50/18*S50:S57</f>
        <v>0</v>
      </c>
      <c r="W50" s="83" t="n">
        <f aca="false">O50/16*T50</f>
        <v>0</v>
      </c>
      <c r="X50" s="83" t="n">
        <f aca="false">O50/16*R50</f>
        <v>5884.2525</v>
      </c>
      <c r="Y50" s="85"/>
      <c r="Z50" s="85"/>
      <c r="AA50" s="85"/>
      <c r="AB50" s="83" t="n">
        <f aca="false">V50+W50+X50+Y50+Z50+AA50</f>
        <v>5884.2525</v>
      </c>
      <c r="AC50" s="83" t="n">
        <f aca="false">AB50*50%</f>
        <v>2942.12625</v>
      </c>
      <c r="AD50" s="83" t="n">
        <f aca="false">(AB50+AC50)*25%</f>
        <v>2206.5946875</v>
      </c>
      <c r="AE50" s="83" t="n">
        <f aca="false">(AB50+AC50+AD50)*10%</f>
        <v>1103.29734375</v>
      </c>
      <c r="AF50" s="83" t="n">
        <f aca="false">AB50+AC50+AD50+AE50</f>
        <v>12136.27078125</v>
      </c>
      <c r="AG50" s="86"/>
      <c r="AH50" s="87"/>
      <c r="AI50" s="87" t="n">
        <f aca="false">N50/16*AH50*40%</f>
        <v>0</v>
      </c>
      <c r="AJ50" s="87"/>
      <c r="AK50" s="87" t="n">
        <f aca="false">N50/18*AJ50*50%</f>
        <v>0</v>
      </c>
      <c r="AL50" s="87" t="n">
        <f aca="false">AH50</f>
        <v>0</v>
      </c>
      <c r="AM50" s="87" t="n">
        <f aca="false">AI50+AK50</f>
        <v>0</v>
      </c>
      <c r="AN50" s="87"/>
      <c r="AO50" s="87" t="n">
        <f aca="false">N50/16*AN50*50%</f>
        <v>0</v>
      </c>
      <c r="AP50" s="87"/>
      <c r="AQ50" s="87" t="n">
        <f aca="false">N50/16*AP50*40%</f>
        <v>0</v>
      </c>
      <c r="AR50" s="87" t="n">
        <f aca="false">AN50+AP50</f>
        <v>0</v>
      </c>
      <c r="AS50" s="87" t="n">
        <f aca="false">AO50+AQ50</f>
        <v>0</v>
      </c>
      <c r="AT50" s="87"/>
      <c r="AU50" s="87"/>
      <c r="AV50" s="88"/>
      <c r="AW50" s="88"/>
      <c r="AX50" s="88"/>
      <c r="AY50" s="88"/>
      <c r="AZ50" s="87"/>
      <c r="BA50" s="91"/>
      <c r="BB50" s="91"/>
      <c r="BC50" s="88" t="n">
        <f aca="false">P50+Q50+R50</f>
        <v>1</v>
      </c>
      <c r="BD50" s="87" t="n">
        <f aca="false">(AB50+AC50+AD50)*30%</f>
        <v>3309.89203125</v>
      </c>
      <c r="BE50" s="87"/>
      <c r="BF50" s="87"/>
      <c r="BG50" s="87" t="n">
        <f aca="false">P50+Q50+R50</f>
        <v>1</v>
      </c>
      <c r="BH50" s="92" t="n">
        <f aca="false">(AB50+AC50+AD50)*40%</f>
        <v>4413.189375</v>
      </c>
      <c r="BI50" s="87"/>
      <c r="BJ50" s="87"/>
      <c r="BK50" s="86" t="n">
        <f aca="false">AG50+AU50+AZ50+BB50+BD50+BF50+BH50+BE50+BI50+BJ50</f>
        <v>7723.08140625</v>
      </c>
      <c r="BL50" s="86" t="n">
        <f aca="false">AF50+BK50</f>
        <v>19859.3521875</v>
      </c>
      <c r="BM50" s="86" t="n">
        <f aca="false">AC50+AD50+AE50+BD50+BF50</f>
        <v>9561.9103125</v>
      </c>
      <c r="BN50" s="86" t="n">
        <f aca="false">BL50-BM50</f>
        <v>10297.441875</v>
      </c>
      <c r="BO50" s="86" t="n">
        <f aca="false">BL50*12</f>
        <v>238312.22625</v>
      </c>
    </row>
    <row r="51" customFormat="false" ht="15.75" hidden="false" customHeight="true" outlineLevel="0" collapsed="false">
      <c r="B51" s="78" t="s">
        <v>211</v>
      </c>
      <c r="C51" s="41" t="s">
        <v>172</v>
      </c>
      <c r="D51" s="78" t="s">
        <v>98</v>
      </c>
      <c r="E51" s="78" t="s">
        <v>88</v>
      </c>
      <c r="F51" s="41" t="n">
        <v>45</v>
      </c>
      <c r="G51" s="79" t="n">
        <v>43274</v>
      </c>
      <c r="H51" s="79" t="n">
        <v>45100</v>
      </c>
      <c r="I51" s="78" t="s">
        <v>99</v>
      </c>
      <c r="J51" s="80" t="s">
        <v>95</v>
      </c>
      <c r="K51" s="41" t="s">
        <v>96</v>
      </c>
      <c r="L51" s="81" t="n">
        <v>21.04</v>
      </c>
      <c r="M51" s="93" t="n">
        <v>5.32</v>
      </c>
      <c r="N51" s="82" t="n">
        <v>17697</v>
      </c>
      <c r="O51" s="83" t="n">
        <f aca="false">SUM(N51*M51)</f>
        <v>94148.04</v>
      </c>
      <c r="P51" s="41"/>
      <c r="Q51" s="41"/>
      <c r="R51" s="41" t="n">
        <v>1</v>
      </c>
      <c r="S51" s="84"/>
      <c r="T51" s="85"/>
      <c r="U51" s="41"/>
      <c r="V51" s="83" t="n">
        <f aca="false">O51/18*S51:S58</f>
        <v>0</v>
      </c>
      <c r="W51" s="83" t="n">
        <f aca="false">O51/16*T51</f>
        <v>0</v>
      </c>
      <c r="X51" s="83" t="n">
        <f aca="false">O51/16*R51</f>
        <v>5884.2525</v>
      </c>
      <c r="Y51" s="85"/>
      <c r="Z51" s="85"/>
      <c r="AA51" s="85"/>
      <c r="AB51" s="83" t="n">
        <f aca="false">V51+W51+X51+Y51+Z51+AA51</f>
        <v>5884.2525</v>
      </c>
      <c r="AC51" s="83" t="n">
        <f aca="false">AB51*50%</f>
        <v>2942.12625</v>
      </c>
      <c r="AD51" s="83" t="n">
        <f aca="false">(AB51+AC51)*25%</f>
        <v>2206.5946875</v>
      </c>
      <c r="AE51" s="83" t="n">
        <f aca="false">(AB51+AC51+AD51)*10%</f>
        <v>1103.29734375</v>
      </c>
      <c r="AF51" s="83" t="n">
        <f aca="false">AB51+AC51+AD51+AE51</f>
        <v>12136.27078125</v>
      </c>
      <c r="AG51" s="86"/>
      <c r="AH51" s="87"/>
      <c r="AI51" s="87" t="n">
        <f aca="false">N51/16*AH51*40%</f>
        <v>0</v>
      </c>
      <c r="AJ51" s="87"/>
      <c r="AK51" s="87" t="n">
        <f aca="false">N51/18*AJ51*50%</f>
        <v>0</v>
      </c>
      <c r="AL51" s="87" t="n">
        <f aca="false">AH51</f>
        <v>0</v>
      </c>
      <c r="AM51" s="87" t="n">
        <f aca="false">AI51+AK51</f>
        <v>0</v>
      </c>
      <c r="AN51" s="87"/>
      <c r="AO51" s="87" t="n">
        <f aca="false">N51/16*AN51*50%</f>
        <v>0</v>
      </c>
      <c r="AP51" s="87"/>
      <c r="AQ51" s="87" t="n">
        <f aca="false">N51/16*AP51*40%</f>
        <v>0</v>
      </c>
      <c r="AR51" s="87" t="n">
        <f aca="false">AN51+AP51</f>
        <v>0</v>
      </c>
      <c r="AS51" s="87" t="n">
        <f aca="false">AO51+AQ51</f>
        <v>0</v>
      </c>
      <c r="AT51" s="87"/>
      <c r="AU51" s="87"/>
      <c r="AV51" s="88"/>
      <c r="AW51" s="88"/>
      <c r="AX51" s="88"/>
      <c r="AY51" s="88"/>
      <c r="AZ51" s="87"/>
      <c r="BA51" s="91"/>
      <c r="BB51" s="91"/>
      <c r="BC51" s="88" t="n">
        <f aca="false">P51+Q51+R51</f>
        <v>1</v>
      </c>
      <c r="BD51" s="87" t="n">
        <f aca="false">(AB51+AC51+AD51)*30%</f>
        <v>3309.89203125</v>
      </c>
      <c r="BE51" s="87"/>
      <c r="BF51" s="87"/>
      <c r="BG51" s="87" t="n">
        <f aca="false">P51+Q51+R51</f>
        <v>1</v>
      </c>
      <c r="BH51" s="92" t="n">
        <f aca="false">(AB51+AC51+AD51)*40%</f>
        <v>4413.189375</v>
      </c>
      <c r="BI51" s="87"/>
      <c r="BJ51" s="87"/>
      <c r="BK51" s="86" t="n">
        <f aca="false">AG51+AU51+AZ51+BB51+BD51+BF51+BH51+BE51+BI51+BJ51</f>
        <v>7723.08140625</v>
      </c>
      <c r="BL51" s="86" t="n">
        <f aca="false">AF51+BK51</f>
        <v>19859.3521875</v>
      </c>
      <c r="BM51" s="86" t="n">
        <f aca="false">AC51+AD51+AE51+BD51+BF51</f>
        <v>9561.9103125</v>
      </c>
      <c r="BN51" s="86" t="n">
        <f aca="false">BL51-BM51</f>
        <v>10297.441875</v>
      </c>
      <c r="BO51" s="86" t="n">
        <f aca="false">BL51*12</f>
        <v>238312.22625</v>
      </c>
    </row>
    <row r="52" customFormat="false" ht="15.75" hidden="false" customHeight="true" outlineLevel="0" collapsed="false">
      <c r="B52" s="102" t="s">
        <v>173</v>
      </c>
      <c r="C52" s="41"/>
      <c r="D52" s="78"/>
      <c r="E52" s="78"/>
      <c r="F52" s="41"/>
      <c r="G52" s="79"/>
      <c r="H52" s="79"/>
      <c r="I52" s="78"/>
      <c r="J52" s="80"/>
      <c r="K52" s="41"/>
      <c r="L52" s="81"/>
      <c r="M52" s="93"/>
      <c r="N52" s="82"/>
      <c r="O52" s="107" t="n">
        <f aca="false">O53+O54+O55+O56+O57</f>
        <v>411101.31</v>
      </c>
      <c r="P52" s="107" t="n">
        <f aca="false">P53+P54+P55+P56+P57</f>
        <v>0</v>
      </c>
      <c r="Q52" s="107" t="n">
        <f aca="false">Q53+Q54+Q55+Q56+Q57</f>
        <v>0</v>
      </c>
      <c r="R52" s="107" t="n">
        <f aca="false">R53+R54+R55+R56+R57</f>
        <v>0</v>
      </c>
      <c r="S52" s="107" t="n">
        <f aca="false">S53+S54+S55+S56+S57</f>
        <v>0</v>
      </c>
      <c r="T52" s="107" t="n">
        <f aca="false">T53+T54+T55+T56+T57</f>
        <v>5</v>
      </c>
      <c r="U52" s="107" t="n">
        <f aca="false">U53+U54+U55+U56+U57</f>
        <v>1</v>
      </c>
      <c r="V52" s="107" t="n">
        <f aca="false">V53+V54+V55+V56+V57</f>
        <v>0</v>
      </c>
      <c r="W52" s="107" t="n">
        <f aca="false">W53+W54+W55+W56+W57</f>
        <v>0</v>
      </c>
      <c r="X52" s="107" t="n">
        <f aca="false">X53+X54+X55+X56+X57</f>
        <v>0</v>
      </c>
      <c r="Y52" s="107" t="n">
        <f aca="false">Y53+Y54+Y55+Y56+Y57</f>
        <v>0</v>
      </c>
      <c r="Z52" s="107" t="n">
        <f aca="false">Z53+Z54+Z55+Z56+Z57</f>
        <v>24963.830625</v>
      </c>
      <c r="AA52" s="107" t="n">
        <f aca="false">AA53+AA54+AA55+AA56+AA57</f>
        <v>5475.009375</v>
      </c>
      <c r="AB52" s="107" t="n">
        <f aca="false">AB53+AB54+AB55+AB56+AB57</f>
        <v>30438.84</v>
      </c>
      <c r="AC52" s="107" t="n">
        <f aca="false">AC53+AC54+AC55+AC56+AC57</f>
        <v>15219.42</v>
      </c>
      <c r="AD52" s="107" t="n">
        <f aca="false">AD53+AD54+AD55+AD56+AD57</f>
        <v>11414.565</v>
      </c>
      <c r="AE52" s="107" t="n">
        <f aca="false">AE53+AE54+AE55+AE56+AE57</f>
        <v>4680.7182421875</v>
      </c>
      <c r="AF52" s="107" t="n">
        <f aca="false">AF53+AF54+AF55+AF56+AF57</f>
        <v>61753.5432421875</v>
      </c>
      <c r="AG52" s="107" t="n">
        <f aca="false">AG53+AG54+AG55+AG56+AG57</f>
        <v>0</v>
      </c>
      <c r="AH52" s="107" t="n">
        <f aca="false">AH53+AH54+AH55+AH56+AH57</f>
        <v>0</v>
      </c>
      <c r="AI52" s="107" t="n">
        <f aca="false">AI53+AI54+AI55+AI56+AI57</f>
        <v>0</v>
      </c>
      <c r="AJ52" s="107" t="n">
        <f aca="false">AJ53+AJ54+AJ55+AJ56+AJ57</f>
        <v>0</v>
      </c>
      <c r="AK52" s="107" t="n">
        <f aca="false">AK53+AK54+AK55+AK56+AK57</f>
        <v>0</v>
      </c>
      <c r="AL52" s="107" t="n">
        <f aca="false">AL53+AL54+AL55+AL56+AL57</f>
        <v>0</v>
      </c>
      <c r="AM52" s="107" t="n">
        <f aca="false">AM53+AM54+AM55+AM56+AM57</f>
        <v>0</v>
      </c>
      <c r="AN52" s="107" t="n">
        <f aca="false">AN53+AN54+AN55+AN56+AN57</f>
        <v>0</v>
      </c>
      <c r="AO52" s="107" t="n">
        <f aca="false">AO53+AO54+AO55+AO56+AO57</f>
        <v>0</v>
      </c>
      <c r="AP52" s="107" t="n">
        <f aca="false">AP53+AP54+AP55+AP56+AP57</f>
        <v>0</v>
      </c>
      <c r="AQ52" s="107" t="n">
        <f aca="false">AQ53+AQ54+AQ55+AQ56+AQ57</f>
        <v>0</v>
      </c>
      <c r="AR52" s="107" t="n">
        <f aca="false">AR53+AR54+AR55+AR56+AR57</f>
        <v>0</v>
      </c>
      <c r="AS52" s="107" t="n">
        <f aca="false">AS53+AS54+AS55+AS56+AS57</f>
        <v>0</v>
      </c>
      <c r="AT52" s="107" t="n">
        <f aca="false">AT53+AT54+AT55+AT56+AT57</f>
        <v>0</v>
      </c>
      <c r="AU52" s="107" t="n">
        <f aca="false">AU53+AU54+AU55+AU56+AU57</f>
        <v>0</v>
      </c>
      <c r="AV52" s="107" t="n">
        <f aca="false">AV53+AV54+AV55+AV56+AV57</f>
        <v>0</v>
      </c>
      <c r="AW52" s="107" t="n">
        <f aca="false">AW53+AW54+AW55+AW56+AW57</f>
        <v>0</v>
      </c>
      <c r="AX52" s="107" t="n">
        <f aca="false">AX53+AX54+AX55+AX56+AX57</f>
        <v>0</v>
      </c>
      <c r="AY52" s="107" t="n">
        <f aca="false">AY53+AY54+AY55+AY56+AY57</f>
        <v>0</v>
      </c>
      <c r="AZ52" s="107" t="n">
        <f aca="false">AZ53+AZ54+AZ55+AZ56+AZ57</f>
        <v>0</v>
      </c>
      <c r="BA52" s="107" t="n">
        <f aca="false">BA53+BA54+BA55+BA56+BA57</f>
        <v>0</v>
      </c>
      <c r="BB52" s="107" t="n">
        <f aca="false">BB53+BB54+BB55+BB56+BB57</f>
        <v>0</v>
      </c>
      <c r="BC52" s="107" t="n">
        <f aca="false">BC53+BC54+BC55+BC56+BC57</f>
        <v>6</v>
      </c>
      <c r="BD52" s="107" t="n">
        <f aca="false">BD53+BD54+BD55+BD56+BD57</f>
        <v>17121.8475</v>
      </c>
      <c r="BE52" s="107" t="n">
        <f aca="false">BE53+BE54+BE55+BE56+BE57</f>
        <v>0</v>
      </c>
      <c r="BF52" s="107" t="n">
        <f aca="false">BF53+BF54+BF55+BF56+BF57</f>
        <v>0</v>
      </c>
      <c r="BG52" s="107" t="n">
        <f aca="false">BG53+BG54+BG55+BG56+BG57</f>
        <v>6</v>
      </c>
      <c r="BH52" s="107" t="n">
        <f aca="false">BH53+BH54+BH55+BH56+BH57</f>
        <v>20536.4698242187</v>
      </c>
      <c r="BI52" s="107" t="n">
        <f aca="false">BI53+BI54+BI55+BI56+BI57</f>
        <v>0</v>
      </c>
      <c r="BJ52" s="107" t="n">
        <f aca="false">BJ53+BJ54+BJ55+BJ56+BJ57</f>
        <v>0</v>
      </c>
      <c r="BK52" s="107" t="n">
        <f aca="false">BK53+BK54+BK55+BK56+BK57</f>
        <v>37658.3173242187</v>
      </c>
      <c r="BL52" s="107" t="n">
        <f aca="false">BL53+BL54+BL55+BL56+BL57</f>
        <v>99411.8605664063</v>
      </c>
      <c r="BM52" s="107" t="n">
        <f aca="false">BM53+BM54+BM55+BM56+BM57</f>
        <v>34680.5896875</v>
      </c>
      <c r="BN52" s="107" t="n">
        <f aca="false">BN53+BN54+BN55+BN56+BN57</f>
        <v>64731.2708789063</v>
      </c>
      <c r="BO52" s="107" t="n">
        <f aca="false">BO53+BO54+BO55+BO56+BO57</f>
        <v>1192942.32679688</v>
      </c>
    </row>
    <row r="53" customFormat="false" ht="15.75" hidden="false" customHeight="true" outlineLevel="0" collapsed="false">
      <c r="B53" s="78" t="s">
        <v>217</v>
      </c>
      <c r="C53" s="41" t="s">
        <v>174</v>
      </c>
      <c r="D53" s="78" t="s">
        <v>129</v>
      </c>
      <c r="E53" s="78" t="s">
        <v>130</v>
      </c>
      <c r="F53" s="41" t="n">
        <v>63</v>
      </c>
      <c r="G53" s="79" t="n">
        <v>44194</v>
      </c>
      <c r="H53" s="79" t="n">
        <v>46020</v>
      </c>
      <c r="I53" s="78" t="s">
        <v>131</v>
      </c>
      <c r="J53" s="80" t="s">
        <v>90</v>
      </c>
      <c r="K53" s="41" t="s">
        <v>132</v>
      </c>
      <c r="L53" s="81" t="n">
        <v>37.09</v>
      </c>
      <c r="M53" s="81" t="n">
        <v>4.29</v>
      </c>
      <c r="N53" s="82" t="n">
        <v>17697</v>
      </c>
      <c r="O53" s="83" t="n">
        <f aca="false">SUM(N53*M53)</f>
        <v>75920.13</v>
      </c>
      <c r="P53" s="41"/>
      <c r="Q53" s="108"/>
      <c r="R53" s="41"/>
      <c r="S53" s="85"/>
      <c r="T53" s="85" t="n">
        <v>2</v>
      </c>
      <c r="U53" s="85"/>
      <c r="V53" s="83"/>
      <c r="W53" s="83"/>
      <c r="X53" s="83"/>
      <c r="Y53" s="109" t="n">
        <f aca="false">O53/16*S53</f>
        <v>0</v>
      </c>
      <c r="Z53" s="109" t="n">
        <f aca="false">O53/16*T53</f>
        <v>9490.01625</v>
      </c>
      <c r="AA53" s="86" t="n">
        <f aca="false">O53/16*U53</f>
        <v>0</v>
      </c>
      <c r="AB53" s="86" t="n">
        <f aca="false">Y53+Z53+AA53</f>
        <v>9490.01625</v>
      </c>
      <c r="AC53" s="86" t="n">
        <f aca="false">AB53*50%</f>
        <v>4745.008125</v>
      </c>
      <c r="AD53" s="86" t="n">
        <f aca="false">(AB53+AC53)*25%</f>
        <v>3558.75609375</v>
      </c>
      <c r="AE53" s="86" t="n">
        <f aca="false">SUM(AB53+AD53+AC53)*10%</f>
        <v>1779.378046875</v>
      </c>
      <c r="AF53" s="86" t="n">
        <f aca="false">SUM(AB53:AE53)</f>
        <v>19573.158515625</v>
      </c>
      <c r="AG53" s="110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2"/>
      <c r="AW53" s="112"/>
      <c r="AX53" s="113"/>
      <c r="AY53" s="112"/>
      <c r="AZ53" s="111"/>
      <c r="BA53" s="114"/>
      <c r="BB53" s="114"/>
      <c r="BC53" s="111" t="n">
        <f aca="false">S53+T53+U53</f>
        <v>2</v>
      </c>
      <c r="BD53" s="85" t="n">
        <f aca="false">(AB53+AC53+AD53)*30%</f>
        <v>5338.134140625</v>
      </c>
      <c r="BE53" s="85"/>
      <c r="BF53" s="111"/>
      <c r="BG53" s="111" t="n">
        <f aca="false">S53+T53+U53</f>
        <v>2</v>
      </c>
      <c r="BH53" s="115" t="n">
        <f aca="false">(AB53+AC53+AD53)*35%</f>
        <v>6227.8231640625</v>
      </c>
      <c r="BI53" s="112"/>
      <c r="BJ53" s="112"/>
      <c r="BK53" s="86" t="n">
        <f aca="false">AG53+AU53+AZ53+BB53+BD53+BF53+BH53+BE53+BI53+BJ53</f>
        <v>11565.9573046875</v>
      </c>
      <c r="BL53" s="86" t="n">
        <f aca="false">AF53+BK53</f>
        <v>31139.1158203125</v>
      </c>
      <c r="BM53" s="86" t="n">
        <f aca="false">AD53+AC53+AE53</f>
        <v>10083.142265625</v>
      </c>
      <c r="BN53" s="86" t="n">
        <f aca="false">BL53-BM53</f>
        <v>21055.9735546875</v>
      </c>
      <c r="BO53" s="86" t="n">
        <f aca="false">BL53*12</f>
        <v>373669.38984375</v>
      </c>
    </row>
    <row r="54" s="2" customFormat="true" ht="15.75" hidden="false" customHeight="true" outlineLevel="0" collapsed="false">
      <c r="B54" s="78" t="s">
        <v>214</v>
      </c>
      <c r="C54" s="41" t="s">
        <v>115</v>
      </c>
      <c r="D54" s="98" t="s">
        <v>116</v>
      </c>
      <c r="E54" s="78" t="s">
        <v>88</v>
      </c>
      <c r="F54" s="41" t="n">
        <v>44</v>
      </c>
      <c r="G54" s="79" t="n">
        <v>43313</v>
      </c>
      <c r="H54" s="79" t="n">
        <v>45139</v>
      </c>
      <c r="I54" s="78" t="s">
        <v>117</v>
      </c>
      <c r="J54" s="80" t="s">
        <v>90</v>
      </c>
      <c r="K54" s="41" t="s">
        <v>91</v>
      </c>
      <c r="L54" s="81" t="n">
        <v>15.01</v>
      </c>
      <c r="M54" s="81" t="n">
        <v>4.95</v>
      </c>
      <c r="N54" s="82" t="n">
        <v>17697</v>
      </c>
      <c r="O54" s="83" t="n">
        <f aca="false">SUM(N54*M54)</f>
        <v>87600.15</v>
      </c>
      <c r="P54" s="41"/>
      <c r="Q54" s="41"/>
      <c r="R54" s="41"/>
      <c r="S54" s="85"/>
      <c r="T54" s="85"/>
      <c r="U54" s="85" t="n">
        <v>1</v>
      </c>
      <c r="V54" s="83"/>
      <c r="W54" s="116"/>
      <c r="X54" s="116"/>
      <c r="Y54" s="109" t="n">
        <f aca="false">O54/16*S54</f>
        <v>0</v>
      </c>
      <c r="Z54" s="109" t="n">
        <f aca="false">O54/16*T54</f>
        <v>0</v>
      </c>
      <c r="AA54" s="86" t="n">
        <f aca="false">O54/16*U54</f>
        <v>5475.009375</v>
      </c>
      <c r="AB54" s="86" t="n">
        <f aca="false">Y54+Z54+AA54</f>
        <v>5475.009375</v>
      </c>
      <c r="AC54" s="117" t="n">
        <f aca="false">AB54*50%</f>
        <v>2737.5046875</v>
      </c>
      <c r="AD54" s="117" t="n">
        <f aca="false">(AB54+AC54)*25%</f>
        <v>2053.128515625</v>
      </c>
      <c r="AE54" s="117"/>
      <c r="AF54" s="117" t="n">
        <f aca="false">SUM(AB54:AE54)</f>
        <v>10265.642578125</v>
      </c>
      <c r="AG54" s="118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20"/>
      <c r="AW54" s="120"/>
      <c r="AX54" s="120"/>
      <c r="AY54" s="120"/>
      <c r="AZ54" s="119"/>
      <c r="BA54" s="121"/>
      <c r="BB54" s="121"/>
      <c r="BC54" s="111" t="n">
        <f aca="false">S54+T54+U54</f>
        <v>1</v>
      </c>
      <c r="BD54" s="85" t="n">
        <f aca="false">(AB54+AC54+AD54)*30%</f>
        <v>3079.6927734375</v>
      </c>
      <c r="BE54" s="85"/>
      <c r="BF54" s="119"/>
      <c r="BG54" s="111" t="n">
        <f aca="false">S54+T54+U54</f>
        <v>1</v>
      </c>
      <c r="BH54" s="115" t="n">
        <f aca="false">(AB54+AC54+AD54)*35%</f>
        <v>3592.97490234375</v>
      </c>
      <c r="BI54" s="119"/>
      <c r="BJ54" s="119"/>
      <c r="BK54" s="86" t="n">
        <f aca="false">AG54+AU54+AZ54+BB54+BD54+BF54+BH54+BE54+BI54+BJ54</f>
        <v>6672.66767578125</v>
      </c>
      <c r="BL54" s="86" t="n">
        <f aca="false">AF54+BK54</f>
        <v>16938.3102539063</v>
      </c>
      <c r="BM54" s="117" t="n">
        <f aca="false">AD54+AC54+AE54</f>
        <v>4790.633203125</v>
      </c>
      <c r="BN54" s="117" t="n">
        <f aca="false">BL54-BM54</f>
        <v>12147.6770507813</v>
      </c>
      <c r="BO54" s="117" t="n">
        <f aca="false">BL54*12</f>
        <v>203259.723046875</v>
      </c>
    </row>
    <row r="55" customFormat="false" ht="15.75" hidden="false" customHeight="true" outlineLevel="0" collapsed="false">
      <c r="B55" s="78" t="s">
        <v>217</v>
      </c>
      <c r="C55" s="41" t="s">
        <v>175</v>
      </c>
      <c r="D55" s="78" t="s">
        <v>129</v>
      </c>
      <c r="E55" s="78" t="s">
        <v>130</v>
      </c>
      <c r="F55" s="41" t="n">
        <v>63</v>
      </c>
      <c r="G55" s="79" t="n">
        <v>44194</v>
      </c>
      <c r="H55" s="79" t="n">
        <v>46020</v>
      </c>
      <c r="I55" s="78" t="s">
        <v>131</v>
      </c>
      <c r="J55" s="80" t="s">
        <v>90</v>
      </c>
      <c r="K55" s="41" t="s">
        <v>132</v>
      </c>
      <c r="L55" s="81" t="n">
        <v>37.09</v>
      </c>
      <c r="M55" s="81" t="n">
        <v>4.29</v>
      </c>
      <c r="N55" s="82" t="n">
        <v>17697</v>
      </c>
      <c r="O55" s="83" t="n">
        <f aca="false">SUM(N55*M55)</f>
        <v>75920.13</v>
      </c>
      <c r="P55" s="41"/>
      <c r="Q55" s="108"/>
      <c r="R55" s="41"/>
      <c r="S55" s="85"/>
      <c r="T55" s="85" t="n">
        <v>1</v>
      </c>
      <c r="U55" s="85"/>
      <c r="V55" s="83"/>
      <c r="W55" s="83"/>
      <c r="X55" s="83"/>
      <c r="Y55" s="109" t="n">
        <f aca="false">O55/16*S55</f>
        <v>0</v>
      </c>
      <c r="Z55" s="109" t="n">
        <f aca="false">O55/16*T55</f>
        <v>4745.008125</v>
      </c>
      <c r="AA55" s="86" t="n">
        <f aca="false">O55/16*U55</f>
        <v>0</v>
      </c>
      <c r="AB55" s="86" t="n">
        <f aca="false">Y55+Z55+AA55</f>
        <v>4745.008125</v>
      </c>
      <c r="AC55" s="86" t="n">
        <f aca="false">AB55*50%</f>
        <v>2372.5040625</v>
      </c>
      <c r="AD55" s="86" t="n">
        <f aca="false">(AB55+AC55)*25%</f>
        <v>1779.378046875</v>
      </c>
      <c r="AE55" s="86" t="n">
        <f aca="false">SUM(AB55+AD55+AC55)*10%</f>
        <v>889.6890234375</v>
      </c>
      <c r="AF55" s="86" t="n">
        <f aca="false">SUM(AB55:AE55)</f>
        <v>9786.5792578125</v>
      </c>
      <c r="AG55" s="110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2"/>
      <c r="AW55" s="112"/>
      <c r="AX55" s="113"/>
      <c r="AY55" s="112"/>
      <c r="AZ55" s="111"/>
      <c r="BA55" s="114"/>
      <c r="BB55" s="114"/>
      <c r="BC55" s="111" t="n">
        <f aca="false">S55+T55+U55</f>
        <v>1</v>
      </c>
      <c r="BD55" s="85" t="n">
        <f aca="false">(AB55+AC55+AD55)*30%</f>
        <v>2669.0670703125</v>
      </c>
      <c r="BE55" s="85"/>
      <c r="BF55" s="111"/>
      <c r="BG55" s="111" t="n">
        <f aca="false">S55+T55+U55</f>
        <v>1</v>
      </c>
      <c r="BH55" s="115" t="n">
        <f aca="false">(AB55+AC55+AD55)*35%</f>
        <v>3113.91158203125</v>
      </c>
      <c r="BI55" s="112"/>
      <c r="BJ55" s="112"/>
      <c r="BK55" s="86" t="n">
        <f aca="false">AG55+AU55+AZ55+BB55+BD55+BF55+BH55+BE55+BI55+BJ55</f>
        <v>5782.97865234375</v>
      </c>
      <c r="BL55" s="86" t="n">
        <f aca="false">AF55+BK55</f>
        <v>15569.5579101563</v>
      </c>
      <c r="BM55" s="86" t="n">
        <f aca="false">AD55+AC55+AE55</f>
        <v>5041.5711328125</v>
      </c>
      <c r="BN55" s="86" t="n">
        <f aca="false">BL55-BM55</f>
        <v>10527.9867773438</v>
      </c>
      <c r="BO55" s="86" t="n">
        <f aca="false">BL55*12</f>
        <v>186834.694921875</v>
      </c>
    </row>
    <row r="56" customFormat="false" ht="15.75" hidden="false" customHeight="true" outlineLevel="0" collapsed="false">
      <c r="B56" s="78" t="s">
        <v>217</v>
      </c>
      <c r="C56" s="41" t="s">
        <v>176</v>
      </c>
      <c r="D56" s="78" t="s">
        <v>129</v>
      </c>
      <c r="E56" s="78" t="s">
        <v>130</v>
      </c>
      <c r="F56" s="41" t="n">
        <v>63</v>
      </c>
      <c r="G56" s="79" t="n">
        <v>44194</v>
      </c>
      <c r="H56" s="79" t="n">
        <v>46020</v>
      </c>
      <c r="I56" s="78" t="s">
        <v>131</v>
      </c>
      <c r="J56" s="80" t="s">
        <v>90</v>
      </c>
      <c r="K56" s="41" t="s">
        <v>132</v>
      </c>
      <c r="L56" s="81" t="n">
        <v>37.09</v>
      </c>
      <c r="M56" s="81" t="n">
        <v>4.29</v>
      </c>
      <c r="N56" s="82" t="n">
        <v>17697</v>
      </c>
      <c r="O56" s="83" t="n">
        <f aca="false">SUM(N56*M56)</f>
        <v>75920.13</v>
      </c>
      <c r="P56" s="41"/>
      <c r="Q56" s="108"/>
      <c r="R56" s="41"/>
      <c r="S56" s="85"/>
      <c r="T56" s="85" t="n">
        <v>1</v>
      </c>
      <c r="U56" s="85"/>
      <c r="V56" s="83"/>
      <c r="W56" s="83"/>
      <c r="X56" s="83"/>
      <c r="Y56" s="109" t="n">
        <f aca="false">O56/16*S56</f>
        <v>0</v>
      </c>
      <c r="Z56" s="109" t="n">
        <f aca="false">O56/16*T56</f>
        <v>4745.008125</v>
      </c>
      <c r="AA56" s="86" t="n">
        <f aca="false">O56/16*U56</f>
        <v>0</v>
      </c>
      <c r="AB56" s="86" t="n">
        <f aca="false">Y56+Z56+AA56</f>
        <v>4745.008125</v>
      </c>
      <c r="AC56" s="86" t="n">
        <f aca="false">AB56*50%</f>
        <v>2372.5040625</v>
      </c>
      <c r="AD56" s="86" t="n">
        <f aca="false">(AB56+AC56)*25%</f>
        <v>1779.378046875</v>
      </c>
      <c r="AE56" s="86" t="n">
        <f aca="false">SUM(AB56+AD56+AC56)*10%</f>
        <v>889.6890234375</v>
      </c>
      <c r="AF56" s="86" t="n">
        <f aca="false">SUM(AB56:AE56)</f>
        <v>9786.5792578125</v>
      </c>
      <c r="AG56" s="110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2"/>
      <c r="AW56" s="112"/>
      <c r="AX56" s="113"/>
      <c r="AY56" s="112"/>
      <c r="AZ56" s="111"/>
      <c r="BA56" s="114"/>
      <c r="BB56" s="114"/>
      <c r="BC56" s="111" t="n">
        <f aca="false">S56+T56+U56</f>
        <v>1</v>
      </c>
      <c r="BD56" s="85" t="n">
        <f aca="false">(AB56+AC56+AD56)*30%</f>
        <v>2669.0670703125</v>
      </c>
      <c r="BE56" s="85"/>
      <c r="BF56" s="111"/>
      <c r="BG56" s="111" t="n">
        <f aca="false">S56+T56+U56</f>
        <v>1</v>
      </c>
      <c r="BH56" s="115" t="n">
        <f aca="false">(AB56+AC56+AD56)*35%</f>
        <v>3113.91158203125</v>
      </c>
      <c r="BI56" s="112"/>
      <c r="BJ56" s="112"/>
      <c r="BK56" s="86" t="n">
        <f aca="false">AG56+AU56+AZ56+BB56+BD56+BF56+BH56+BE56+BI56+BJ56</f>
        <v>5782.97865234375</v>
      </c>
      <c r="BL56" s="86" t="n">
        <f aca="false">AF56+BK56</f>
        <v>15569.5579101563</v>
      </c>
      <c r="BM56" s="86" t="n">
        <f aca="false">AD56+AC56+AE56</f>
        <v>5041.5711328125</v>
      </c>
      <c r="BN56" s="86" t="n">
        <f aca="false">BL56-BM56</f>
        <v>10527.9867773438</v>
      </c>
      <c r="BO56" s="86" t="n">
        <f aca="false">BL56*12</f>
        <v>186834.694921875</v>
      </c>
    </row>
    <row r="57" customFormat="false" ht="15.75" hidden="false" customHeight="true" outlineLevel="0" collapsed="false">
      <c r="B57" s="78" t="s">
        <v>220</v>
      </c>
      <c r="C57" s="41" t="s">
        <v>177</v>
      </c>
      <c r="D57" s="78" t="s">
        <v>139</v>
      </c>
      <c r="E57" s="78" t="s">
        <v>88</v>
      </c>
      <c r="F57" s="41" t="n">
        <v>52</v>
      </c>
      <c r="G57" s="78" t="s">
        <v>140</v>
      </c>
      <c r="H57" s="78" t="s">
        <v>103</v>
      </c>
      <c r="I57" s="78" t="s">
        <v>94</v>
      </c>
      <c r="J57" s="80" t="s">
        <v>105</v>
      </c>
      <c r="K57" s="41" t="s">
        <v>96</v>
      </c>
      <c r="L57" s="81" t="n">
        <v>32.11</v>
      </c>
      <c r="M57" s="81" t="n">
        <v>5.41</v>
      </c>
      <c r="N57" s="82" t="n">
        <v>17697</v>
      </c>
      <c r="O57" s="83" t="n">
        <f aca="false">SUM(N57*M57)</f>
        <v>95740.77</v>
      </c>
      <c r="P57" s="41"/>
      <c r="Q57" s="41"/>
      <c r="R57" s="41"/>
      <c r="S57" s="84"/>
      <c r="T57" s="41" t="n">
        <v>1</v>
      </c>
      <c r="U57" s="84"/>
      <c r="V57" s="83" t="n">
        <f aca="false">O57/16*P57</f>
        <v>0</v>
      </c>
      <c r="W57" s="83" t="n">
        <f aca="false">O57/16*Q57</f>
        <v>0</v>
      </c>
      <c r="X57" s="83" t="n">
        <f aca="false">O57/16*R57</f>
        <v>0</v>
      </c>
      <c r="Y57" s="85"/>
      <c r="Z57" s="85" t="n">
        <f aca="false">O57/16*T57</f>
        <v>5983.798125</v>
      </c>
      <c r="AA57" s="85"/>
      <c r="AB57" s="83" t="n">
        <f aca="false">V57+W57+X57+Y57+Z57+AA57</f>
        <v>5983.798125</v>
      </c>
      <c r="AC57" s="83" t="n">
        <f aca="false">AB57*50%</f>
        <v>2991.8990625</v>
      </c>
      <c r="AD57" s="83" t="n">
        <f aca="false">(AB57+AC57)*25%</f>
        <v>2243.924296875</v>
      </c>
      <c r="AE57" s="83" t="n">
        <f aca="false">(AB57+AC57+AD57)*10%</f>
        <v>1121.9621484375</v>
      </c>
      <c r="AF57" s="83" t="n">
        <f aca="false">AB57+AC57+AD57+AE57</f>
        <v>12341.5836328125</v>
      </c>
      <c r="AG57" s="86"/>
      <c r="AH57" s="87"/>
      <c r="AI57" s="87" t="n">
        <f aca="false">N57/16*AH57*40%</f>
        <v>0</v>
      </c>
      <c r="AJ57" s="87"/>
      <c r="AK57" s="87" t="n">
        <f aca="false">N57/16*AJ57*50%</f>
        <v>0</v>
      </c>
      <c r="AL57" s="87" t="n">
        <f aca="false">AH57</f>
        <v>0</v>
      </c>
      <c r="AM57" s="87" t="n">
        <f aca="false">AI57+AK57</f>
        <v>0</v>
      </c>
      <c r="AN57" s="96"/>
      <c r="AO57" s="87" t="n">
        <f aca="false">N57/16*AN57*50%</f>
        <v>0</v>
      </c>
      <c r="AP57" s="87"/>
      <c r="AQ57" s="87" t="n">
        <f aca="false">N57/16*AP57*40%</f>
        <v>0</v>
      </c>
      <c r="AR57" s="96" t="n">
        <f aca="false">AN57+AP57</f>
        <v>0</v>
      </c>
      <c r="AS57" s="87" t="n">
        <f aca="false">AO57+AQ57</f>
        <v>0</v>
      </c>
      <c r="AT57" s="87" t="n">
        <f aca="false">AL57+AR57</f>
        <v>0</v>
      </c>
      <c r="AU57" s="87" t="n">
        <f aca="false">AS57</f>
        <v>0</v>
      </c>
      <c r="AV57" s="88"/>
      <c r="AW57" s="88"/>
      <c r="AX57" s="95"/>
      <c r="AY57" s="88"/>
      <c r="AZ57" s="90" t="n">
        <f aca="false">(N57*AW57)*50%+(N57*AX57)*60%+(N57*AY57)*60%</f>
        <v>0</v>
      </c>
      <c r="BA57" s="91"/>
      <c r="BB57" s="91"/>
      <c r="BC57" s="111" t="n">
        <f aca="false">S57+T57+U57</f>
        <v>1</v>
      </c>
      <c r="BD57" s="87" t="n">
        <f aca="false">(AB57+AC57+AD57)*30%</f>
        <v>3365.8864453125</v>
      </c>
      <c r="BE57" s="87"/>
      <c r="BF57" s="87"/>
      <c r="BG57" s="111" t="n">
        <f aca="false">S57+T57+U57</f>
        <v>1</v>
      </c>
      <c r="BH57" s="92" t="n">
        <f aca="false">(AB57+AC57+AD57)*40%</f>
        <v>4487.84859375</v>
      </c>
      <c r="BI57" s="87"/>
      <c r="BJ57" s="87"/>
      <c r="BK57" s="86" t="n">
        <f aca="false">AG57+AU57+AZ57+BB57+BD57+BF57+BH57+BE57+BI57+BJ57</f>
        <v>7853.7350390625</v>
      </c>
      <c r="BL57" s="86" t="n">
        <f aca="false">AF57+BK57</f>
        <v>20195.318671875</v>
      </c>
      <c r="BM57" s="86" t="n">
        <f aca="false">AC57+AD57+AE57+BD57+BF57</f>
        <v>9723.671953125</v>
      </c>
      <c r="BN57" s="86" t="n">
        <f aca="false">BL57-BM57</f>
        <v>10471.64671875</v>
      </c>
      <c r="BO57" s="86" t="n">
        <f aca="false">BL57*12</f>
        <v>242343.8240625</v>
      </c>
    </row>
    <row r="58" customFormat="false" ht="15.75" hidden="false" customHeight="true" outlineLevel="0" collapsed="false">
      <c r="B58" s="102" t="s">
        <v>178</v>
      </c>
      <c r="C58" s="41"/>
      <c r="D58" s="78"/>
      <c r="E58" s="78"/>
      <c r="F58" s="78"/>
      <c r="G58" s="78"/>
      <c r="H58" s="78"/>
      <c r="I58" s="78"/>
      <c r="J58" s="103"/>
      <c r="K58" s="41"/>
      <c r="L58" s="81"/>
      <c r="M58" s="122"/>
      <c r="N58" s="82"/>
      <c r="O58" s="107" t="n">
        <f aca="false">O59+O63+O73</f>
        <v>1085003.07</v>
      </c>
      <c r="P58" s="107" t="n">
        <f aca="false">P59+P63+P73</f>
        <v>0</v>
      </c>
      <c r="Q58" s="107" t="n">
        <f aca="false">Q59+Q63+Q73</f>
        <v>0</v>
      </c>
      <c r="R58" s="107" t="n">
        <f aca="false">R59+R63+R73</f>
        <v>0</v>
      </c>
      <c r="S58" s="107" t="n">
        <f aca="false">S59+S63+S73</f>
        <v>3</v>
      </c>
      <c r="T58" s="107" t="n">
        <f aca="false">T59+T63+T73</f>
        <v>5</v>
      </c>
      <c r="U58" s="107" t="n">
        <f aca="false">U59+U63+U73</f>
        <v>7</v>
      </c>
      <c r="V58" s="107" t="n">
        <f aca="false">V59+V63+V73</f>
        <v>0</v>
      </c>
      <c r="W58" s="107" t="n">
        <f aca="false">W59+W63+W73</f>
        <v>0</v>
      </c>
      <c r="X58" s="107" t="n">
        <f aca="false">X59+X63+X73</f>
        <v>0</v>
      </c>
      <c r="Y58" s="107" t="n">
        <f aca="false">Y59+Y63+Y73</f>
        <v>17254.575</v>
      </c>
      <c r="Z58" s="107" t="n">
        <f aca="false">Z59+Z63+Z73</f>
        <v>24742.618125</v>
      </c>
      <c r="AA58" s="107" t="n">
        <f aca="false">AA59+AA63+AA73</f>
        <v>35305.515</v>
      </c>
      <c r="AB58" s="107" t="n">
        <f aca="false">AB59+AB63+AB73</f>
        <v>77302.708125</v>
      </c>
      <c r="AC58" s="107" t="n">
        <f aca="false">AC59+AC63+AC73</f>
        <v>38651.3540625</v>
      </c>
      <c r="AD58" s="107" t="n">
        <f aca="false">AD59+AD63+AD73</f>
        <v>28988.515546875</v>
      </c>
      <c r="AE58" s="107" t="n">
        <f aca="false">AE59+AE63+AE73</f>
        <v>12459.7940625</v>
      </c>
      <c r="AF58" s="107" t="n">
        <f aca="false">AF59+AF63+AF73</f>
        <v>157402.371796875</v>
      </c>
      <c r="AG58" s="107" t="n">
        <f aca="false">AG59+AG63+AG73</f>
        <v>0</v>
      </c>
      <c r="AH58" s="107" t="n">
        <f aca="false">AH59+AH63+AH73</f>
        <v>0</v>
      </c>
      <c r="AI58" s="107" t="n">
        <f aca="false">AI59+AI63+AI73</f>
        <v>0</v>
      </c>
      <c r="AJ58" s="107" t="n">
        <f aca="false">AJ59+AJ63+AJ73</f>
        <v>0</v>
      </c>
      <c r="AK58" s="107" t="n">
        <f aca="false">AK59+AK63+AK73</f>
        <v>0</v>
      </c>
      <c r="AL58" s="107" t="n">
        <f aca="false">AL59+AL63+AL73</f>
        <v>0</v>
      </c>
      <c r="AM58" s="107" t="n">
        <f aca="false">AM59+AM63+AM73</f>
        <v>0</v>
      </c>
      <c r="AN58" s="107" t="n">
        <f aca="false">AN59+AN63+AN73</f>
        <v>0</v>
      </c>
      <c r="AO58" s="107" t="n">
        <f aca="false">AO59+AO63+AO73</f>
        <v>0</v>
      </c>
      <c r="AP58" s="107" t="n">
        <f aca="false">AP59+AP63+AP73</f>
        <v>0</v>
      </c>
      <c r="AQ58" s="107" t="n">
        <f aca="false">AQ59+AQ63+AQ73</f>
        <v>0</v>
      </c>
      <c r="AR58" s="107" t="n">
        <f aca="false">AR59+AR63+AR73</f>
        <v>0</v>
      </c>
      <c r="AS58" s="107" t="n">
        <f aca="false">AS59+AS63+AS73</f>
        <v>0</v>
      </c>
      <c r="AT58" s="107" t="n">
        <f aca="false">AT59+AT63+AT73</f>
        <v>0</v>
      </c>
      <c r="AU58" s="107" t="n">
        <f aca="false">AU59+AU63+AU73</f>
        <v>0</v>
      </c>
      <c r="AV58" s="107" t="n">
        <f aca="false">AV59+AV63+AV73</f>
        <v>0</v>
      </c>
      <c r="AW58" s="107" t="n">
        <f aca="false">AW59+AW63+AW73</f>
        <v>0</v>
      </c>
      <c r="AX58" s="107" t="n">
        <f aca="false">AX59+AX63+AX73</f>
        <v>0</v>
      </c>
      <c r="AY58" s="107" t="n">
        <f aca="false">AY59+AY63+AY73</f>
        <v>0</v>
      </c>
      <c r="AZ58" s="107" t="n">
        <f aca="false">AZ59+AZ63+AZ73</f>
        <v>0</v>
      </c>
      <c r="BA58" s="107" t="n">
        <f aca="false">BA59+BA63+BA73</f>
        <v>0</v>
      </c>
      <c r="BB58" s="107" t="n">
        <f aca="false">BB59+BB63+BB73</f>
        <v>0</v>
      </c>
      <c r="BC58" s="107" t="n">
        <f aca="false">BC59+BC63+BC73</f>
        <v>15</v>
      </c>
      <c r="BD58" s="107" t="n">
        <f aca="false">BD59+BD63+BD73</f>
        <v>43482.7733203125</v>
      </c>
      <c r="BE58" s="107" t="n">
        <f aca="false">BE59+BE63+BE73</f>
        <v>0</v>
      </c>
      <c r="BF58" s="107" t="n">
        <f aca="false">BF59+BF63+BF73</f>
        <v>0</v>
      </c>
      <c r="BG58" s="107" t="n">
        <f aca="false">BG59+BG63+BG73</f>
        <v>9</v>
      </c>
      <c r="BH58" s="107" t="n">
        <f aca="false">BH59+BH63+BH73</f>
        <v>30868.4761523438</v>
      </c>
      <c r="BI58" s="107" t="n">
        <f aca="false">BI59+BI63+BI73</f>
        <v>0</v>
      </c>
      <c r="BJ58" s="107" t="n">
        <f aca="false">BJ59+BJ63+BJ73</f>
        <v>0</v>
      </c>
      <c r="BK58" s="107" t="n">
        <f aca="false">BK59+BK63+BK73</f>
        <v>74351.2494726563</v>
      </c>
      <c r="BL58" s="107" t="n">
        <f aca="false">BL59+BL63+BL73</f>
        <v>231753.621269531</v>
      </c>
      <c r="BM58" s="107" t="n">
        <f aca="false">BM59+BM63+BM73</f>
        <v>97097.079140625</v>
      </c>
      <c r="BN58" s="107" t="n">
        <f aca="false">BN59+BN63+BN73</f>
        <v>134656.542128906</v>
      </c>
      <c r="BO58" s="107" t="n">
        <f aca="false">BO59+BO63+BO73</f>
        <v>2781043.45523438</v>
      </c>
    </row>
    <row r="59" customFormat="false" ht="15.75" hidden="false" customHeight="true" outlineLevel="0" collapsed="false">
      <c r="B59" s="123" t="s">
        <v>179</v>
      </c>
      <c r="C59" s="15"/>
      <c r="D59" s="78"/>
      <c r="E59" s="78"/>
      <c r="F59" s="78"/>
      <c r="G59" s="78"/>
      <c r="H59" s="78"/>
      <c r="I59" s="78"/>
      <c r="J59" s="103"/>
      <c r="K59" s="41"/>
      <c r="L59" s="81"/>
      <c r="M59" s="124"/>
      <c r="N59" s="82"/>
      <c r="O59" s="107" t="n">
        <f aca="false">SUM(O60:O62)</f>
        <v>276073.2</v>
      </c>
      <c r="P59" s="107" t="n">
        <f aca="false">SUM(P60:P62)</f>
        <v>0</v>
      </c>
      <c r="Q59" s="107" t="n">
        <f aca="false">SUM(Q60:Q62)</f>
        <v>0</v>
      </c>
      <c r="R59" s="107" t="n">
        <f aca="false">SUM(R60:R62)</f>
        <v>0</v>
      </c>
      <c r="S59" s="107" t="n">
        <f aca="false">SUM(S60:S62)</f>
        <v>3</v>
      </c>
      <c r="T59" s="107" t="n">
        <f aca="false">SUM(T60:T62)</f>
        <v>0</v>
      </c>
      <c r="U59" s="107" t="n">
        <f aca="false">SUM(U60:U62)</f>
        <v>0</v>
      </c>
      <c r="V59" s="107" t="n">
        <f aca="false">SUM(V60:V62)</f>
        <v>0</v>
      </c>
      <c r="W59" s="107" t="n">
        <f aca="false">SUM(W60:W62)</f>
        <v>0</v>
      </c>
      <c r="X59" s="107" t="n">
        <f aca="false">SUM(X60:X62)</f>
        <v>0</v>
      </c>
      <c r="Y59" s="107" t="n">
        <f aca="false">SUM(Y60:Y62)</f>
        <v>17254.575</v>
      </c>
      <c r="Z59" s="107" t="n">
        <f aca="false">SUM(Z60:Z62)</f>
        <v>0</v>
      </c>
      <c r="AA59" s="107" t="n">
        <f aca="false">SUM(AA60:AA62)</f>
        <v>0</v>
      </c>
      <c r="AB59" s="107" t="n">
        <f aca="false">SUM(AB60:AB62)</f>
        <v>17254.575</v>
      </c>
      <c r="AC59" s="107" t="n">
        <f aca="false">SUM(AC60:AC62)</f>
        <v>8627.2875</v>
      </c>
      <c r="AD59" s="107" t="n">
        <f aca="false">SUM(AD60:AD62)</f>
        <v>6470.465625</v>
      </c>
      <c r="AE59" s="107" t="n">
        <f aca="false">SUM(AE60:AE62)</f>
        <v>3235.2328125</v>
      </c>
      <c r="AF59" s="107" t="n">
        <f aca="false">SUM(AF60:AF62)</f>
        <v>35587.5609375</v>
      </c>
      <c r="AG59" s="107" t="n">
        <f aca="false">SUM(AG60:AG62)</f>
        <v>0</v>
      </c>
      <c r="AH59" s="107" t="n">
        <f aca="false">SUM(AH60:AH62)</f>
        <v>0</v>
      </c>
      <c r="AI59" s="107" t="n">
        <f aca="false">SUM(AI60:AI62)</f>
        <v>0</v>
      </c>
      <c r="AJ59" s="107" t="n">
        <f aca="false">SUM(AJ60:AJ62)</f>
        <v>0</v>
      </c>
      <c r="AK59" s="107" t="n">
        <f aca="false">SUM(AK60:AK62)</f>
        <v>0</v>
      </c>
      <c r="AL59" s="107" t="n">
        <f aca="false">SUM(AL60:AL62)</f>
        <v>0</v>
      </c>
      <c r="AM59" s="107" t="n">
        <f aca="false">SUM(AM60:AM62)</f>
        <v>0</v>
      </c>
      <c r="AN59" s="107" t="n">
        <f aca="false">SUM(AN60:AN62)</f>
        <v>0</v>
      </c>
      <c r="AO59" s="107" t="n">
        <f aca="false">SUM(AO60:AO62)</f>
        <v>0</v>
      </c>
      <c r="AP59" s="107" t="n">
        <f aca="false">SUM(AP60:AP62)</f>
        <v>0</v>
      </c>
      <c r="AQ59" s="107" t="n">
        <f aca="false">SUM(AQ60:AQ62)</f>
        <v>0</v>
      </c>
      <c r="AR59" s="107" t="n">
        <f aca="false">SUM(AR60:AR62)</f>
        <v>0</v>
      </c>
      <c r="AS59" s="107" t="n">
        <f aca="false">SUM(AS60:AS62)</f>
        <v>0</v>
      </c>
      <c r="AT59" s="107" t="n">
        <f aca="false">SUM(AT60:AT62)</f>
        <v>0</v>
      </c>
      <c r="AU59" s="107" t="n">
        <f aca="false">SUM(AU60:AU62)</f>
        <v>0</v>
      </c>
      <c r="AV59" s="107" t="n">
        <f aca="false">SUM(AV60:AV62)</f>
        <v>0</v>
      </c>
      <c r="AW59" s="107" t="n">
        <f aca="false">SUM(AW60:AW62)</f>
        <v>0</v>
      </c>
      <c r="AX59" s="107" t="n">
        <f aca="false">SUM(AX60:AX62)</f>
        <v>0</v>
      </c>
      <c r="AY59" s="107" t="n">
        <f aca="false">SUM(AY60:AY62)</f>
        <v>0</v>
      </c>
      <c r="AZ59" s="107" t="n">
        <f aca="false">SUM(AZ60:AZ62)</f>
        <v>0</v>
      </c>
      <c r="BA59" s="107" t="n">
        <f aca="false">SUM(BA60:BA62)</f>
        <v>0</v>
      </c>
      <c r="BB59" s="107" t="n">
        <f aca="false">SUM(BB60:BB62)</f>
        <v>0</v>
      </c>
      <c r="BC59" s="107" t="n">
        <f aca="false">SUM(BC60:BC62)</f>
        <v>3</v>
      </c>
      <c r="BD59" s="107" t="n">
        <f aca="false">SUM(BD60:BD62)</f>
        <v>9705.6984375</v>
      </c>
      <c r="BE59" s="107" t="n">
        <f aca="false">SUM(BE60:BE62)</f>
        <v>0</v>
      </c>
      <c r="BF59" s="107" t="n">
        <f aca="false">SUM(BF60:BF62)</f>
        <v>0</v>
      </c>
      <c r="BG59" s="107" t="n">
        <f aca="false">SUM(BG60:BG62)</f>
        <v>0</v>
      </c>
      <c r="BH59" s="107" t="n">
        <f aca="false">SUM(BH60:BH62)</f>
        <v>0</v>
      </c>
      <c r="BI59" s="107" t="n">
        <f aca="false">SUM(BI60:BI62)</f>
        <v>0</v>
      </c>
      <c r="BJ59" s="107" t="n">
        <f aca="false">SUM(BJ60:BJ62)</f>
        <v>0</v>
      </c>
      <c r="BK59" s="107" t="n">
        <f aca="false">SUM(BK60:BK62)</f>
        <v>9705.6984375</v>
      </c>
      <c r="BL59" s="107" t="n">
        <f aca="false">SUM(BL60:BL62)</f>
        <v>45293.259375</v>
      </c>
      <c r="BM59" s="107" t="n">
        <f aca="false">SUM(BM60:BM62)</f>
        <v>18332.9859375</v>
      </c>
      <c r="BN59" s="107" t="n">
        <f aca="false">SUM(BN60:BN62)</f>
        <v>26960.2734375</v>
      </c>
      <c r="BO59" s="107" t="n">
        <f aca="false">SUM(BO60:BO62)</f>
        <v>543519.1125</v>
      </c>
    </row>
    <row r="60" customFormat="false" ht="15.75" hidden="false" customHeight="true" outlineLevel="0" collapsed="false">
      <c r="B60" s="33" t="s">
        <v>223</v>
      </c>
      <c r="C60" s="41" t="s">
        <v>180</v>
      </c>
      <c r="D60" s="78" t="s">
        <v>150</v>
      </c>
      <c r="E60" s="78" t="s">
        <v>88</v>
      </c>
      <c r="F60" s="41" t="n">
        <v>29</v>
      </c>
      <c r="G60" s="78" t="s">
        <v>151</v>
      </c>
      <c r="H60" s="78" t="s">
        <v>152</v>
      </c>
      <c r="I60" s="78" t="s">
        <v>112</v>
      </c>
      <c r="J60" s="80" t="n">
        <v>1</v>
      </c>
      <c r="K60" s="41" t="s">
        <v>91</v>
      </c>
      <c r="L60" s="81" t="n">
        <v>38.11</v>
      </c>
      <c r="M60" s="81" t="n">
        <v>5.2</v>
      </c>
      <c r="N60" s="82" t="n">
        <v>17697</v>
      </c>
      <c r="O60" s="83" t="n">
        <f aca="false">SUM(N60*M60)</f>
        <v>92024.4</v>
      </c>
      <c r="P60" s="85"/>
      <c r="Q60" s="41"/>
      <c r="R60" s="41"/>
      <c r="S60" s="85" t="n">
        <v>1</v>
      </c>
      <c r="T60" s="85"/>
      <c r="U60" s="85"/>
      <c r="V60" s="83"/>
      <c r="W60" s="83"/>
      <c r="X60" s="83"/>
      <c r="Y60" s="109" t="n">
        <f aca="false">O60/16*S60</f>
        <v>5751.525</v>
      </c>
      <c r="Z60" s="109"/>
      <c r="AA60" s="106"/>
      <c r="AB60" s="86" t="n">
        <f aca="false">Y60</f>
        <v>5751.525</v>
      </c>
      <c r="AC60" s="86" t="n">
        <f aca="false">AB60*50%</f>
        <v>2875.7625</v>
      </c>
      <c r="AD60" s="86" t="n">
        <f aca="false">(AB60+AC60)*25%</f>
        <v>2156.821875</v>
      </c>
      <c r="AE60" s="86" t="n">
        <f aca="false">SUM(AB60+AD60+AC60)*10%</f>
        <v>1078.4109375</v>
      </c>
      <c r="AF60" s="86" t="n">
        <f aca="false">SUM(AB60:AE60)</f>
        <v>11862.5203125</v>
      </c>
      <c r="AG60" s="110"/>
      <c r="AH60" s="125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2"/>
      <c r="AW60" s="112"/>
      <c r="AX60" s="112"/>
      <c r="AY60" s="112"/>
      <c r="AZ60" s="111"/>
      <c r="BA60" s="114"/>
      <c r="BB60" s="114"/>
      <c r="BC60" s="111" t="n">
        <f aca="false">S60+T60+U60</f>
        <v>1</v>
      </c>
      <c r="BD60" s="85" t="n">
        <f aca="false">(AB60+AC60+AD60)*30%</f>
        <v>3235.2328125</v>
      </c>
      <c r="BE60" s="85"/>
      <c r="BF60" s="111"/>
      <c r="BG60" s="111"/>
      <c r="BH60" s="115"/>
      <c r="BI60" s="111"/>
      <c r="BJ60" s="111"/>
      <c r="BK60" s="86" t="n">
        <f aca="false">AG60+AU60+AZ60+BB60+BD60+BF60+BH60+BE60+BI60+BJ60</f>
        <v>3235.2328125</v>
      </c>
      <c r="BL60" s="86" t="n">
        <f aca="false">AF60+BK60</f>
        <v>15097.753125</v>
      </c>
      <c r="BM60" s="86" t="n">
        <f aca="false">AD60+AC60+AE60</f>
        <v>6110.9953125</v>
      </c>
      <c r="BN60" s="86" t="n">
        <f aca="false">BL60-BM60</f>
        <v>8986.7578125</v>
      </c>
      <c r="BO60" s="86" t="n">
        <f aca="false">BL60*12</f>
        <v>181173.0375</v>
      </c>
    </row>
    <row r="61" customFormat="false" ht="15.75" hidden="false" customHeight="true" outlineLevel="0" collapsed="false">
      <c r="B61" s="33" t="s">
        <v>223</v>
      </c>
      <c r="C61" s="41" t="s">
        <v>181</v>
      </c>
      <c r="D61" s="78" t="s">
        <v>150</v>
      </c>
      <c r="E61" s="78" t="s">
        <v>88</v>
      </c>
      <c r="F61" s="41" t="n">
        <v>29</v>
      </c>
      <c r="G61" s="78" t="s">
        <v>151</v>
      </c>
      <c r="H61" s="78" t="s">
        <v>152</v>
      </c>
      <c r="I61" s="78" t="s">
        <v>112</v>
      </c>
      <c r="J61" s="80" t="n">
        <v>1</v>
      </c>
      <c r="K61" s="41" t="s">
        <v>91</v>
      </c>
      <c r="L61" s="81" t="n">
        <v>38.11</v>
      </c>
      <c r="M61" s="81" t="n">
        <v>5.2</v>
      </c>
      <c r="N61" s="82" t="n">
        <v>17697</v>
      </c>
      <c r="O61" s="83" t="n">
        <f aca="false">SUM(N61*M61)</f>
        <v>92024.4</v>
      </c>
      <c r="P61" s="85"/>
      <c r="Q61" s="41"/>
      <c r="R61" s="41"/>
      <c r="S61" s="85" t="n">
        <v>1</v>
      </c>
      <c r="T61" s="85"/>
      <c r="U61" s="85"/>
      <c r="V61" s="83"/>
      <c r="W61" s="83"/>
      <c r="X61" s="83"/>
      <c r="Y61" s="109" t="n">
        <f aca="false">O61/16*S61</f>
        <v>5751.525</v>
      </c>
      <c r="Z61" s="109"/>
      <c r="AA61" s="106"/>
      <c r="AB61" s="86" t="n">
        <f aca="false">Y61</f>
        <v>5751.525</v>
      </c>
      <c r="AC61" s="86" t="n">
        <f aca="false">AB61*50%</f>
        <v>2875.7625</v>
      </c>
      <c r="AD61" s="86" t="n">
        <f aca="false">(AB61+AC61)*25%</f>
        <v>2156.821875</v>
      </c>
      <c r="AE61" s="86" t="n">
        <f aca="false">SUM(AB61+AD61+AC61)*10%</f>
        <v>1078.4109375</v>
      </c>
      <c r="AF61" s="86" t="n">
        <f aca="false">SUM(AB61:AE61)</f>
        <v>11862.5203125</v>
      </c>
      <c r="AG61" s="110"/>
      <c r="AH61" s="125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2"/>
      <c r="AW61" s="112"/>
      <c r="AX61" s="112"/>
      <c r="AY61" s="112"/>
      <c r="AZ61" s="111"/>
      <c r="BA61" s="114"/>
      <c r="BB61" s="114"/>
      <c r="BC61" s="111" t="n">
        <f aca="false">S61+T61+U61</f>
        <v>1</v>
      </c>
      <c r="BD61" s="85" t="n">
        <f aca="false">(AB61+AC61+AD61)*30%</f>
        <v>3235.2328125</v>
      </c>
      <c r="BE61" s="85"/>
      <c r="BF61" s="111"/>
      <c r="BG61" s="111"/>
      <c r="BH61" s="115"/>
      <c r="BI61" s="111"/>
      <c r="BJ61" s="111"/>
      <c r="BK61" s="86" t="n">
        <f aca="false">AG61+AU61+AZ61+BB61+BD61+BF61+BH61+BE61+BI61+BJ61</f>
        <v>3235.2328125</v>
      </c>
      <c r="BL61" s="86" t="n">
        <f aca="false">AF61+BK61</f>
        <v>15097.753125</v>
      </c>
      <c r="BM61" s="86" t="n">
        <f aca="false">AD61+AC61+AE61</f>
        <v>6110.9953125</v>
      </c>
      <c r="BN61" s="86" t="n">
        <f aca="false">BL61-BM61</f>
        <v>8986.7578125</v>
      </c>
      <c r="BO61" s="86" t="n">
        <f aca="false">BL61*12</f>
        <v>181173.0375</v>
      </c>
    </row>
    <row r="62" customFormat="false" ht="15.75" hidden="false" customHeight="true" outlineLevel="0" collapsed="false">
      <c r="B62" s="33" t="s">
        <v>223</v>
      </c>
      <c r="C62" s="41" t="s">
        <v>182</v>
      </c>
      <c r="D62" s="78" t="s">
        <v>150</v>
      </c>
      <c r="E62" s="78" t="s">
        <v>88</v>
      </c>
      <c r="F62" s="41" t="n">
        <v>29</v>
      </c>
      <c r="G62" s="78" t="s">
        <v>151</v>
      </c>
      <c r="H62" s="78" t="s">
        <v>152</v>
      </c>
      <c r="I62" s="78" t="s">
        <v>112</v>
      </c>
      <c r="J62" s="80" t="n">
        <v>1</v>
      </c>
      <c r="K62" s="41" t="s">
        <v>91</v>
      </c>
      <c r="L62" s="81" t="n">
        <v>38.11</v>
      </c>
      <c r="M62" s="81" t="n">
        <v>5.2</v>
      </c>
      <c r="N62" s="82" t="n">
        <v>17697</v>
      </c>
      <c r="O62" s="83" t="n">
        <f aca="false">SUM(N62*M62)</f>
        <v>92024.4</v>
      </c>
      <c r="P62" s="85"/>
      <c r="Q62" s="41"/>
      <c r="R62" s="41"/>
      <c r="S62" s="85" t="n">
        <v>1</v>
      </c>
      <c r="T62" s="85"/>
      <c r="U62" s="85"/>
      <c r="V62" s="83"/>
      <c r="W62" s="83"/>
      <c r="X62" s="83"/>
      <c r="Y62" s="109" t="n">
        <f aca="false">O62/16*S62</f>
        <v>5751.525</v>
      </c>
      <c r="Z62" s="109"/>
      <c r="AA62" s="106"/>
      <c r="AB62" s="86" t="n">
        <f aca="false">Y62</f>
        <v>5751.525</v>
      </c>
      <c r="AC62" s="86" t="n">
        <f aca="false">AB62*50%</f>
        <v>2875.7625</v>
      </c>
      <c r="AD62" s="86" t="n">
        <f aca="false">(AB62+AC62)*25%</f>
        <v>2156.821875</v>
      </c>
      <c r="AE62" s="86" t="n">
        <f aca="false">SUM(AB62+AD62+AC62)*10%</f>
        <v>1078.4109375</v>
      </c>
      <c r="AF62" s="86" t="n">
        <f aca="false">SUM(AB62:AE62)</f>
        <v>11862.5203125</v>
      </c>
      <c r="AG62" s="110"/>
      <c r="AH62" s="125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2"/>
      <c r="AW62" s="112"/>
      <c r="AX62" s="112"/>
      <c r="AY62" s="112"/>
      <c r="AZ62" s="111"/>
      <c r="BA62" s="114"/>
      <c r="BB62" s="114"/>
      <c r="BC62" s="111" t="n">
        <f aca="false">S62+T62+U62</f>
        <v>1</v>
      </c>
      <c r="BD62" s="85" t="n">
        <f aca="false">(AB62+AC62+AD62)*30%</f>
        <v>3235.2328125</v>
      </c>
      <c r="BE62" s="85"/>
      <c r="BF62" s="111"/>
      <c r="BG62" s="111"/>
      <c r="BH62" s="115"/>
      <c r="BI62" s="111"/>
      <c r="BJ62" s="111"/>
      <c r="BK62" s="86" t="n">
        <f aca="false">AG62+AU62+AZ62+BB62+BD62+BF62+BH62+BE62+BI62+BJ62</f>
        <v>3235.2328125</v>
      </c>
      <c r="BL62" s="86" t="n">
        <f aca="false">AF62+BK62</f>
        <v>15097.753125</v>
      </c>
      <c r="BM62" s="86" t="n">
        <f aca="false">AD62+AC62+AE62</f>
        <v>6110.9953125</v>
      </c>
      <c r="BN62" s="86" t="n">
        <f aca="false">BL62-BM62</f>
        <v>8986.7578125</v>
      </c>
      <c r="BO62" s="86" t="n">
        <f aca="false">BL62*12</f>
        <v>181173.0375</v>
      </c>
    </row>
    <row r="63" customFormat="false" ht="15.75" hidden="false" customHeight="true" outlineLevel="0" collapsed="false">
      <c r="B63" s="102" t="s">
        <v>183</v>
      </c>
      <c r="C63" s="41"/>
      <c r="D63" s="78"/>
      <c r="E63" s="78"/>
      <c r="F63" s="78"/>
      <c r="G63" s="78"/>
      <c r="H63" s="78"/>
      <c r="I63" s="78"/>
      <c r="J63" s="103"/>
      <c r="K63" s="41"/>
      <c r="L63" s="81"/>
      <c r="M63" s="124"/>
      <c r="N63" s="82"/>
      <c r="O63" s="107" t="n">
        <f aca="false">SUM(O64:O72)</f>
        <v>716905.47</v>
      </c>
      <c r="P63" s="107" t="n">
        <f aca="false">SUM(P64:P72)</f>
        <v>0</v>
      </c>
      <c r="Q63" s="107" t="n">
        <f aca="false">SUM(Q64:Q72)</f>
        <v>0</v>
      </c>
      <c r="R63" s="107" t="n">
        <f aca="false">SUM(R64:R72)</f>
        <v>0</v>
      </c>
      <c r="S63" s="107" t="n">
        <f aca="false">SUM(S64:S72)</f>
        <v>0</v>
      </c>
      <c r="T63" s="107" t="n">
        <f aca="false">SUM(T64:T72)</f>
        <v>5</v>
      </c>
      <c r="U63" s="107" t="n">
        <f aca="false">SUM(U64:U72)</f>
        <v>6</v>
      </c>
      <c r="V63" s="107" t="n">
        <f aca="false">SUM(V64:V72)</f>
        <v>0</v>
      </c>
      <c r="W63" s="107" t="n">
        <f aca="false">SUM(W64:W72)</f>
        <v>0</v>
      </c>
      <c r="X63" s="107" t="n">
        <f aca="false">SUM(X64:X72)</f>
        <v>0</v>
      </c>
      <c r="Y63" s="107" t="n">
        <f aca="false">SUM(Y64:Y72)</f>
        <v>0</v>
      </c>
      <c r="Z63" s="107" t="n">
        <f aca="false">SUM(Z64:Z72)</f>
        <v>24742.618125</v>
      </c>
      <c r="AA63" s="107" t="n">
        <f aca="false">SUM(AA64:AA72)</f>
        <v>29553.99</v>
      </c>
      <c r="AB63" s="107" t="n">
        <f aca="false">SUM(AB64:AB72)</f>
        <v>54296.608125</v>
      </c>
      <c r="AC63" s="107" t="n">
        <f aca="false">SUM(AC64:AC72)</f>
        <v>27148.3040625</v>
      </c>
      <c r="AD63" s="107" t="n">
        <f aca="false">SUM(AD64:AD72)</f>
        <v>20361.228046875</v>
      </c>
      <c r="AE63" s="107" t="n">
        <f aca="false">SUM(AE64:AE72)</f>
        <v>8146.1503125</v>
      </c>
      <c r="AF63" s="107" t="n">
        <f aca="false">SUM(AF64:AF72)</f>
        <v>109952.290546875</v>
      </c>
      <c r="AG63" s="107" t="n">
        <f aca="false">SUM(AG64:AG72)</f>
        <v>0</v>
      </c>
      <c r="AH63" s="107" t="n">
        <f aca="false">SUM(AH64:AH72)</f>
        <v>0</v>
      </c>
      <c r="AI63" s="107" t="n">
        <f aca="false">SUM(AI64:AI72)</f>
        <v>0</v>
      </c>
      <c r="AJ63" s="107" t="n">
        <f aca="false">SUM(AJ64:AJ72)</f>
        <v>0</v>
      </c>
      <c r="AK63" s="107" t="n">
        <f aca="false">SUM(AK64:AK72)</f>
        <v>0</v>
      </c>
      <c r="AL63" s="107" t="n">
        <f aca="false">SUM(AL64:AL72)</f>
        <v>0</v>
      </c>
      <c r="AM63" s="107" t="n">
        <f aca="false">SUM(AM64:AM72)</f>
        <v>0</v>
      </c>
      <c r="AN63" s="107" t="n">
        <f aca="false">SUM(AN64:AN72)</f>
        <v>0</v>
      </c>
      <c r="AO63" s="107" t="n">
        <f aca="false">SUM(AO64:AO72)</f>
        <v>0</v>
      </c>
      <c r="AP63" s="107" t="n">
        <f aca="false">SUM(AP64:AP72)</f>
        <v>0</v>
      </c>
      <c r="AQ63" s="107" t="n">
        <f aca="false">SUM(AQ64:AQ72)</f>
        <v>0</v>
      </c>
      <c r="AR63" s="107" t="n">
        <f aca="false">SUM(AR64:AR72)</f>
        <v>0</v>
      </c>
      <c r="AS63" s="107" t="n">
        <f aca="false">SUM(AS64:AS72)</f>
        <v>0</v>
      </c>
      <c r="AT63" s="107" t="n">
        <f aca="false">SUM(AT64:AT72)</f>
        <v>0</v>
      </c>
      <c r="AU63" s="107" t="n">
        <f aca="false">SUM(AU64:AU72)</f>
        <v>0</v>
      </c>
      <c r="AV63" s="107" t="n">
        <f aca="false">SUM(AV64:AV72)</f>
        <v>0</v>
      </c>
      <c r="AW63" s="107" t="n">
        <f aca="false">SUM(AW64:AW72)</f>
        <v>0</v>
      </c>
      <c r="AX63" s="107" t="n">
        <f aca="false">SUM(AX64:AX72)</f>
        <v>0</v>
      </c>
      <c r="AY63" s="107" t="n">
        <f aca="false">SUM(AY64:AY72)</f>
        <v>0</v>
      </c>
      <c r="AZ63" s="107" t="n">
        <f aca="false">SUM(AZ64:AZ72)</f>
        <v>0</v>
      </c>
      <c r="BA63" s="107" t="n">
        <f aca="false">SUM(BA64:BA72)</f>
        <v>0</v>
      </c>
      <c r="BB63" s="107" t="n">
        <f aca="false">SUM(BB64:BB72)</f>
        <v>0</v>
      </c>
      <c r="BC63" s="107" t="n">
        <f aca="false">SUM(BC64:BC72)</f>
        <v>11</v>
      </c>
      <c r="BD63" s="107" t="n">
        <f aca="false">SUM(BD64:BD72)</f>
        <v>30541.8420703125</v>
      </c>
      <c r="BE63" s="107" t="n">
        <f aca="false">SUM(BE64:BE72)</f>
        <v>0</v>
      </c>
      <c r="BF63" s="107" t="n">
        <f aca="false">SUM(BF64:BF72)</f>
        <v>0</v>
      </c>
      <c r="BG63" s="107" t="n">
        <f aca="false">SUM(BG64:BG72)</f>
        <v>8</v>
      </c>
      <c r="BH63" s="107" t="n">
        <f aca="false">SUM(BH64:BH72)</f>
        <v>27094.0378710937</v>
      </c>
      <c r="BI63" s="107" t="n">
        <f aca="false">SUM(BI64:BI72)</f>
        <v>0</v>
      </c>
      <c r="BJ63" s="107" t="n">
        <f aca="false">SUM(BJ64:BJ72)</f>
        <v>0</v>
      </c>
      <c r="BK63" s="107" t="n">
        <f aca="false">SUM(BK64:BK72)</f>
        <v>57635.8799414063</v>
      </c>
      <c r="BL63" s="107" t="n">
        <f aca="false">SUM(BL64:BL72)</f>
        <v>167588.170488281</v>
      </c>
      <c r="BM63" s="107" t="n">
        <f aca="false">SUM(BM64:BM72)</f>
        <v>69417.865078125</v>
      </c>
      <c r="BN63" s="107" t="n">
        <f aca="false">SUM(BN64:BN72)</f>
        <v>98170.3054101563</v>
      </c>
      <c r="BO63" s="107" t="n">
        <f aca="false">SUM(BO64:BO72)</f>
        <v>2011058.04585938</v>
      </c>
    </row>
    <row r="64" customFormat="false" ht="15.75" hidden="false" customHeight="true" outlineLevel="0" collapsed="false">
      <c r="B64" s="78" t="s">
        <v>217</v>
      </c>
      <c r="C64" s="41" t="s">
        <v>184</v>
      </c>
      <c r="D64" s="78" t="s">
        <v>129</v>
      </c>
      <c r="E64" s="78" t="s">
        <v>130</v>
      </c>
      <c r="F64" s="41" t="n">
        <v>63</v>
      </c>
      <c r="G64" s="79" t="n">
        <v>44194</v>
      </c>
      <c r="H64" s="79" t="n">
        <v>46020</v>
      </c>
      <c r="I64" s="78" t="s">
        <v>131</v>
      </c>
      <c r="J64" s="80" t="s">
        <v>90</v>
      </c>
      <c r="K64" s="41" t="s">
        <v>132</v>
      </c>
      <c r="L64" s="81" t="n">
        <v>37.09</v>
      </c>
      <c r="M64" s="81" t="n">
        <v>4.29</v>
      </c>
      <c r="N64" s="82" t="n">
        <v>17697</v>
      </c>
      <c r="O64" s="83" t="n">
        <f aca="false">SUM(N64*M64)</f>
        <v>75920.13</v>
      </c>
      <c r="P64" s="41"/>
      <c r="Q64" s="108"/>
      <c r="R64" s="41"/>
      <c r="S64" s="85"/>
      <c r="T64" s="85" t="n">
        <v>2</v>
      </c>
      <c r="U64" s="85"/>
      <c r="V64" s="83"/>
      <c r="W64" s="83"/>
      <c r="X64" s="83"/>
      <c r="Y64" s="109" t="n">
        <f aca="false">O64/16*S64</f>
        <v>0</v>
      </c>
      <c r="Z64" s="109" t="n">
        <f aca="false">O64/16*T64</f>
        <v>9490.01625</v>
      </c>
      <c r="AA64" s="86" t="n">
        <f aca="false">O64/16*U64</f>
        <v>0</v>
      </c>
      <c r="AB64" s="86" t="n">
        <f aca="false">Y64+Z64+AA64</f>
        <v>9490.01625</v>
      </c>
      <c r="AC64" s="86" t="n">
        <f aca="false">AB64*50%</f>
        <v>4745.008125</v>
      </c>
      <c r="AD64" s="86" t="n">
        <f aca="false">(AB64+AC64)*25%</f>
        <v>3558.75609375</v>
      </c>
      <c r="AE64" s="86" t="n">
        <f aca="false">SUM(AB64+AD64+AC64)*10%</f>
        <v>1779.378046875</v>
      </c>
      <c r="AF64" s="86" t="n">
        <f aca="false">SUM(AB64:AE64)</f>
        <v>19573.158515625</v>
      </c>
      <c r="AG64" s="110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2"/>
      <c r="AW64" s="112"/>
      <c r="AX64" s="113"/>
      <c r="AY64" s="112"/>
      <c r="AZ64" s="111"/>
      <c r="BA64" s="114"/>
      <c r="BB64" s="114"/>
      <c r="BC64" s="111" t="n">
        <f aca="false">S64+T64+U64</f>
        <v>2</v>
      </c>
      <c r="BD64" s="85" t="n">
        <f aca="false">(AB64+AC64+AD64)*30%</f>
        <v>5338.134140625</v>
      </c>
      <c r="BE64" s="85"/>
      <c r="BF64" s="111"/>
      <c r="BG64" s="111" t="n">
        <f aca="false">S64+T64+U64</f>
        <v>2</v>
      </c>
      <c r="BH64" s="115" t="n">
        <f aca="false">(AB64+AC64+AD64)*35%</f>
        <v>6227.8231640625</v>
      </c>
      <c r="BI64" s="112"/>
      <c r="BJ64" s="112"/>
      <c r="BK64" s="86" t="n">
        <f aca="false">AG64+AU64+AZ64+BB64+BD64+BF64+BH64+BE64+BI64+BJ64</f>
        <v>11565.9573046875</v>
      </c>
      <c r="BL64" s="86" t="n">
        <f aca="false">AF64+BK64</f>
        <v>31139.1158203125</v>
      </c>
      <c r="BM64" s="86" t="n">
        <f aca="false">AD64+AC64+AE64</f>
        <v>10083.142265625</v>
      </c>
      <c r="BN64" s="86" t="n">
        <f aca="false">BL64-BM64</f>
        <v>21055.9735546875</v>
      </c>
      <c r="BO64" s="86" t="n">
        <f aca="false">BL64*12</f>
        <v>373669.38984375</v>
      </c>
    </row>
    <row r="65" customFormat="false" ht="15.75" hidden="false" customHeight="true" outlineLevel="0" collapsed="false">
      <c r="B65" s="151" t="s">
        <v>210</v>
      </c>
      <c r="C65" s="41" t="s">
        <v>185</v>
      </c>
      <c r="D65" s="78" t="s">
        <v>87</v>
      </c>
      <c r="E65" s="78" t="s">
        <v>88</v>
      </c>
      <c r="F65" s="41" t="n">
        <v>62</v>
      </c>
      <c r="G65" s="79" t="n">
        <v>44194</v>
      </c>
      <c r="H65" s="79" t="n">
        <v>46020</v>
      </c>
      <c r="I65" s="78" t="s">
        <v>89</v>
      </c>
      <c r="J65" s="103" t="s">
        <v>90</v>
      </c>
      <c r="K65" s="41" t="s">
        <v>91</v>
      </c>
      <c r="L65" s="81" t="n">
        <v>10.05</v>
      </c>
      <c r="M65" s="93" t="n">
        <v>4.86</v>
      </c>
      <c r="N65" s="82" t="n">
        <v>17697</v>
      </c>
      <c r="O65" s="83" t="n">
        <f aca="false">SUM(N65*M65)</f>
        <v>86007.42</v>
      </c>
      <c r="P65" s="41"/>
      <c r="Q65" s="41"/>
      <c r="R65" s="41"/>
      <c r="S65" s="85"/>
      <c r="T65" s="85" t="n">
        <v>1</v>
      </c>
      <c r="U65" s="41"/>
      <c r="V65" s="83"/>
      <c r="W65" s="83"/>
      <c r="X65" s="83"/>
      <c r="Y65" s="109" t="n">
        <f aca="false">O65/16*S65</f>
        <v>0</v>
      </c>
      <c r="Z65" s="109" t="n">
        <f aca="false">O65/16*T65</f>
        <v>5375.46375</v>
      </c>
      <c r="AA65" s="86" t="n">
        <f aca="false">O65/16*U65</f>
        <v>0</v>
      </c>
      <c r="AB65" s="86" t="n">
        <f aca="false">Y65+Z65+AA65</f>
        <v>5375.46375</v>
      </c>
      <c r="AC65" s="86" t="n">
        <f aca="false">AB65*50%</f>
        <v>2687.731875</v>
      </c>
      <c r="AD65" s="86" t="n">
        <f aca="false">(AB65+AC65)*25%</f>
        <v>2015.79890625</v>
      </c>
      <c r="AE65" s="86"/>
      <c r="AF65" s="86" t="n">
        <f aca="false">SUM(AB65:AE65)</f>
        <v>10078.99453125</v>
      </c>
      <c r="AG65" s="110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2"/>
      <c r="AW65" s="112"/>
      <c r="AX65" s="112"/>
      <c r="AY65" s="112"/>
      <c r="AZ65" s="111"/>
      <c r="BA65" s="114"/>
      <c r="BB65" s="114"/>
      <c r="BC65" s="111" t="n">
        <f aca="false">S65+T65+U65</f>
        <v>1</v>
      </c>
      <c r="BD65" s="85" t="n">
        <f aca="false">(AB65+AC65+AD65)*30%</f>
        <v>3023.698359375</v>
      </c>
      <c r="BE65" s="85"/>
      <c r="BF65" s="112"/>
      <c r="BG65" s="111" t="n">
        <f aca="false">S65+T65+U65</f>
        <v>1</v>
      </c>
      <c r="BH65" s="115" t="n">
        <f aca="false">(AB65+AC65+AD65)*35%</f>
        <v>3527.6480859375</v>
      </c>
      <c r="BI65" s="112"/>
      <c r="BJ65" s="112"/>
      <c r="BK65" s="86" t="n">
        <f aca="false">AG65+AU65+AZ65+BB65+BD65+BF65+BH65+BE65+BI65+BJ65</f>
        <v>6551.3464453125</v>
      </c>
      <c r="BL65" s="86" t="n">
        <f aca="false">AF65+BK65</f>
        <v>16630.3409765625</v>
      </c>
      <c r="BM65" s="86" t="n">
        <f aca="false">AD65+AC65+AE65</f>
        <v>4703.53078125</v>
      </c>
      <c r="BN65" s="86" t="n">
        <f aca="false">BL65-BM65</f>
        <v>11926.8101953125</v>
      </c>
      <c r="BO65" s="86" t="n">
        <f aca="false">BL65*12</f>
        <v>199564.09171875</v>
      </c>
    </row>
    <row r="66" customFormat="false" ht="15.75" hidden="false" customHeight="true" outlineLevel="0" collapsed="false">
      <c r="B66" s="78" t="s">
        <v>228</v>
      </c>
      <c r="C66" s="41" t="s">
        <v>186</v>
      </c>
      <c r="D66" s="78" t="s">
        <v>167</v>
      </c>
      <c r="E66" s="78" t="s">
        <v>130</v>
      </c>
      <c r="F66" s="41"/>
      <c r="G66" s="78"/>
      <c r="H66" s="78"/>
      <c r="I66" s="78" t="s">
        <v>166</v>
      </c>
      <c r="J66" s="80" t="s">
        <v>108</v>
      </c>
      <c r="K66" s="41" t="s">
        <v>168</v>
      </c>
      <c r="L66" s="81" t="n">
        <v>15.06</v>
      </c>
      <c r="M66" s="93" t="n">
        <v>3.61</v>
      </c>
      <c r="N66" s="82" t="n">
        <v>17697</v>
      </c>
      <c r="O66" s="83" t="n">
        <f aca="false">SUM(N66*M66)</f>
        <v>63886.17</v>
      </c>
      <c r="P66" s="41"/>
      <c r="Q66" s="41"/>
      <c r="R66" s="41"/>
      <c r="S66" s="84"/>
      <c r="T66" s="85" t="n">
        <v>1</v>
      </c>
      <c r="U66" s="84"/>
      <c r="V66" s="83" t="n">
        <f aca="false">O66/18*P66</f>
        <v>0</v>
      </c>
      <c r="W66" s="83" t="n">
        <f aca="false">O66/18*Q66</f>
        <v>0</v>
      </c>
      <c r="X66" s="83" t="n">
        <f aca="false">O66/18*R66</f>
        <v>0</v>
      </c>
      <c r="Y66" s="109" t="n">
        <f aca="false">O66/16*S66</f>
        <v>0</v>
      </c>
      <c r="Z66" s="109" t="n">
        <f aca="false">O66/16*T66</f>
        <v>3992.885625</v>
      </c>
      <c r="AA66" s="86" t="n">
        <f aca="false">O66/16*U66</f>
        <v>0</v>
      </c>
      <c r="AB66" s="86" t="n">
        <f aca="false">Y66+Z66+AA66</f>
        <v>3992.885625</v>
      </c>
      <c r="AC66" s="83" t="n">
        <f aca="false">AB66*50%</f>
        <v>1996.4428125</v>
      </c>
      <c r="AD66" s="83" t="n">
        <f aca="false">(AB66+AC66)*25%</f>
        <v>1497.332109375</v>
      </c>
      <c r="AE66" s="83" t="n">
        <f aca="false">(AB66+AC66+AD66)*10%</f>
        <v>748.6660546875</v>
      </c>
      <c r="AF66" s="83" t="n">
        <f aca="false">AB66+AC66+AD66+AE66</f>
        <v>8235.3266015625</v>
      </c>
      <c r="AG66" s="86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96"/>
      <c r="AS66" s="87"/>
      <c r="AT66" s="87"/>
      <c r="AU66" s="87"/>
      <c r="AV66" s="88"/>
      <c r="AW66" s="88"/>
      <c r="AX66" s="88"/>
      <c r="AY66" s="88"/>
      <c r="AZ66" s="87"/>
      <c r="BA66" s="91"/>
      <c r="BB66" s="91"/>
      <c r="BC66" s="111" t="n">
        <f aca="false">S66+T66+U66</f>
        <v>1</v>
      </c>
      <c r="BD66" s="85" t="n">
        <f aca="false">(AB66+AC66+AD66)*30%</f>
        <v>2245.9981640625</v>
      </c>
      <c r="BE66" s="85"/>
      <c r="BF66" s="87"/>
      <c r="BG66" s="111"/>
      <c r="BH66" s="115"/>
      <c r="BI66" s="88"/>
      <c r="BJ66" s="88"/>
      <c r="BK66" s="86" t="n">
        <f aca="false">AG66+AU66+AZ66+BB66+BD66+BF66+BH66+BE66+BI66+BJ66</f>
        <v>2245.9981640625</v>
      </c>
      <c r="BL66" s="86" t="n">
        <f aca="false">AF66+BK66</f>
        <v>10481.324765625</v>
      </c>
      <c r="BM66" s="86" t="n">
        <f aca="false">AC66+AD66+AE66+BD66+BF66</f>
        <v>6488.439140625</v>
      </c>
      <c r="BN66" s="86" t="n">
        <f aca="false">BL66-BM66</f>
        <v>3992.885625</v>
      </c>
      <c r="BO66" s="86" t="n">
        <f aca="false">BL66*12</f>
        <v>125775.8971875</v>
      </c>
    </row>
    <row r="67" customFormat="false" ht="15.75" hidden="false" customHeight="true" outlineLevel="0" collapsed="false">
      <c r="B67" s="78" t="s">
        <v>211</v>
      </c>
      <c r="C67" s="41" t="s">
        <v>187</v>
      </c>
      <c r="D67" s="78" t="s">
        <v>98</v>
      </c>
      <c r="E67" s="78" t="s">
        <v>88</v>
      </c>
      <c r="F67" s="41" t="n">
        <v>45</v>
      </c>
      <c r="G67" s="79" t="n">
        <v>43274</v>
      </c>
      <c r="H67" s="79" t="n">
        <v>45100</v>
      </c>
      <c r="I67" s="78" t="s">
        <v>99</v>
      </c>
      <c r="J67" s="80" t="s">
        <v>95</v>
      </c>
      <c r="K67" s="41" t="s">
        <v>96</v>
      </c>
      <c r="L67" s="81" t="n">
        <v>21.04</v>
      </c>
      <c r="M67" s="93" t="n">
        <v>5.32</v>
      </c>
      <c r="N67" s="82" t="n">
        <v>17697</v>
      </c>
      <c r="O67" s="83" t="n">
        <f aca="false">SUM(N67*M67)</f>
        <v>94148.04</v>
      </c>
      <c r="P67" s="41"/>
      <c r="Q67" s="41"/>
      <c r="R67" s="41"/>
      <c r="S67" s="84"/>
      <c r="T67" s="85" t="n">
        <v>1</v>
      </c>
      <c r="U67" s="41"/>
      <c r="V67" s="83" t="n">
        <f aca="false">O67/18*P67</f>
        <v>0</v>
      </c>
      <c r="W67" s="83" t="n">
        <f aca="false">O67/18*Q67</f>
        <v>0</v>
      </c>
      <c r="X67" s="83" t="n">
        <f aca="false">O67/18*R67</f>
        <v>0</v>
      </c>
      <c r="Y67" s="109" t="n">
        <f aca="false">O67/16*S67</f>
        <v>0</v>
      </c>
      <c r="Z67" s="109" t="n">
        <f aca="false">O67/16*T67</f>
        <v>5884.2525</v>
      </c>
      <c r="AA67" s="86" t="n">
        <f aca="false">O67/16*U67</f>
        <v>0</v>
      </c>
      <c r="AB67" s="86" t="n">
        <f aca="false">Y67+Z67+AA67</f>
        <v>5884.2525</v>
      </c>
      <c r="AC67" s="83" t="n">
        <f aca="false">AB67*50%</f>
        <v>2942.12625</v>
      </c>
      <c r="AD67" s="83" t="n">
        <f aca="false">(AB67+AC67)*25%</f>
        <v>2206.5946875</v>
      </c>
      <c r="AE67" s="83" t="n">
        <f aca="false">(AB67+AC67+AD67)*10%</f>
        <v>1103.29734375</v>
      </c>
      <c r="AF67" s="83" t="n">
        <f aca="false">AB67+AC67+AD67+AE67</f>
        <v>12136.27078125</v>
      </c>
      <c r="AG67" s="86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8"/>
      <c r="AW67" s="88"/>
      <c r="AX67" s="88"/>
      <c r="AY67" s="88"/>
      <c r="AZ67" s="87"/>
      <c r="BA67" s="91"/>
      <c r="BB67" s="91"/>
      <c r="BC67" s="111" t="n">
        <f aca="false">S67+T67+U67</f>
        <v>1</v>
      </c>
      <c r="BD67" s="85" t="n">
        <f aca="false">(AB67+AC67+AD67)*30%</f>
        <v>3309.89203125</v>
      </c>
      <c r="BE67" s="85"/>
      <c r="BF67" s="87"/>
      <c r="BG67" s="111" t="n">
        <f aca="false">S67+T67+U67</f>
        <v>1</v>
      </c>
      <c r="BH67" s="115" t="n">
        <f aca="false">(AB67+AC67+AD67)*40%</f>
        <v>4413.189375</v>
      </c>
      <c r="BI67" s="87"/>
      <c r="BJ67" s="87"/>
      <c r="BK67" s="86" t="n">
        <f aca="false">AG67+AU67+AZ67+BB67+BD67+BF67+BH67+BE67+BI67+BJ67</f>
        <v>7723.08140625</v>
      </c>
      <c r="BL67" s="86" t="n">
        <f aca="false">AF67+BK67</f>
        <v>19859.3521875</v>
      </c>
      <c r="BM67" s="86" t="n">
        <f aca="false">AC67+AD67+AE67+BD67+BF67</f>
        <v>9561.9103125</v>
      </c>
      <c r="BN67" s="86" t="n">
        <f aca="false">BL67-BM67</f>
        <v>10297.441875</v>
      </c>
      <c r="BO67" s="86" t="n">
        <f aca="false">BL67*12</f>
        <v>238312.22625</v>
      </c>
    </row>
    <row r="68" s="2" customFormat="true" ht="15.75" hidden="false" customHeight="true" outlineLevel="0" collapsed="false">
      <c r="B68" s="78" t="s">
        <v>214</v>
      </c>
      <c r="C68" s="41" t="s">
        <v>118</v>
      </c>
      <c r="D68" s="98" t="s">
        <v>116</v>
      </c>
      <c r="E68" s="78" t="s">
        <v>88</v>
      </c>
      <c r="F68" s="41" t="n">
        <v>44</v>
      </c>
      <c r="G68" s="79" t="n">
        <v>43313</v>
      </c>
      <c r="H68" s="79" t="n">
        <v>45139</v>
      </c>
      <c r="I68" s="78" t="s">
        <v>117</v>
      </c>
      <c r="J68" s="80" t="s">
        <v>90</v>
      </c>
      <c r="K68" s="41" t="s">
        <v>91</v>
      </c>
      <c r="L68" s="81" t="n">
        <v>15.01</v>
      </c>
      <c r="M68" s="81" t="n">
        <v>4.95</v>
      </c>
      <c r="N68" s="82" t="n">
        <v>17697</v>
      </c>
      <c r="O68" s="83" t="n">
        <f aca="false">SUM(N68*M68)</f>
        <v>87600.15</v>
      </c>
      <c r="P68" s="41"/>
      <c r="Q68" s="41"/>
      <c r="R68" s="41"/>
      <c r="S68" s="85"/>
      <c r="T68" s="85"/>
      <c r="U68" s="85" t="n">
        <v>1</v>
      </c>
      <c r="V68" s="83"/>
      <c r="W68" s="116"/>
      <c r="X68" s="116"/>
      <c r="Y68" s="109" t="n">
        <f aca="false">O68/16*S68</f>
        <v>0</v>
      </c>
      <c r="Z68" s="109" t="n">
        <f aca="false">O68/16*T68</f>
        <v>0</v>
      </c>
      <c r="AA68" s="86" t="n">
        <f aca="false">O68/16*U68</f>
        <v>5475.009375</v>
      </c>
      <c r="AB68" s="86" t="n">
        <f aca="false">Y68+Z68+AA68</f>
        <v>5475.009375</v>
      </c>
      <c r="AC68" s="117" t="n">
        <f aca="false">AB68*50%</f>
        <v>2737.5046875</v>
      </c>
      <c r="AD68" s="117" t="n">
        <f aca="false">(AB68+AC68)*25%</f>
        <v>2053.128515625</v>
      </c>
      <c r="AE68" s="117"/>
      <c r="AF68" s="117" t="n">
        <f aca="false">SUM(AB68:AE68)</f>
        <v>10265.642578125</v>
      </c>
      <c r="AG68" s="118"/>
      <c r="AH68" s="119"/>
      <c r="AI68" s="119"/>
      <c r="AJ68" s="119"/>
      <c r="AK68" s="119"/>
      <c r="AL68" s="119"/>
      <c r="AM68" s="119"/>
      <c r="AN68" s="119"/>
      <c r="AO68" s="119"/>
      <c r="AP68" s="119"/>
      <c r="AQ68" s="119"/>
      <c r="AR68" s="119"/>
      <c r="AS68" s="119"/>
      <c r="AT68" s="119"/>
      <c r="AU68" s="119"/>
      <c r="AV68" s="120"/>
      <c r="AW68" s="120"/>
      <c r="AX68" s="120"/>
      <c r="AY68" s="120"/>
      <c r="AZ68" s="119"/>
      <c r="BA68" s="121"/>
      <c r="BB68" s="121"/>
      <c r="BC68" s="111" t="n">
        <f aca="false">S68+T68+U68</f>
        <v>1</v>
      </c>
      <c r="BD68" s="85" t="n">
        <f aca="false">(AB68+AC68+AD68)*30%</f>
        <v>3079.6927734375</v>
      </c>
      <c r="BE68" s="85"/>
      <c r="BF68" s="119"/>
      <c r="BG68" s="111" t="n">
        <f aca="false">S68+T68+U68</f>
        <v>1</v>
      </c>
      <c r="BH68" s="115" t="n">
        <f aca="false">(AB68+AC68+AD68)*35%</f>
        <v>3592.97490234375</v>
      </c>
      <c r="BI68" s="119"/>
      <c r="BJ68" s="119"/>
      <c r="BK68" s="86" t="n">
        <f aca="false">AG68+AU68+AZ68+BB68+BD68+BF68+BH68+BE68+BI68+BJ68</f>
        <v>6672.66767578125</v>
      </c>
      <c r="BL68" s="86" t="n">
        <f aca="false">AF68+BK68</f>
        <v>16938.3102539063</v>
      </c>
      <c r="BM68" s="117" t="n">
        <f aca="false">AD68+AC68+AE68</f>
        <v>4790.633203125</v>
      </c>
      <c r="BN68" s="117" t="n">
        <f aca="false">BL68-BM68</f>
        <v>12147.6770507813</v>
      </c>
      <c r="BO68" s="117" t="n">
        <f aca="false">BL68*12</f>
        <v>203259.723046875</v>
      </c>
    </row>
    <row r="69" customFormat="false" ht="15.75" hidden="false" customHeight="true" outlineLevel="0" collapsed="false">
      <c r="B69" s="78" t="s">
        <v>215</v>
      </c>
      <c r="C69" s="41" t="s">
        <v>188</v>
      </c>
      <c r="D69" s="98" t="s">
        <v>120</v>
      </c>
      <c r="E69" s="78" t="s">
        <v>88</v>
      </c>
      <c r="F69" s="41"/>
      <c r="G69" s="79"/>
      <c r="H69" s="78"/>
      <c r="I69" s="78" t="s">
        <v>123</v>
      </c>
      <c r="J69" s="80" t="s">
        <v>108</v>
      </c>
      <c r="K69" s="41" t="s">
        <v>109</v>
      </c>
      <c r="L69" s="81" t="n">
        <v>0</v>
      </c>
      <c r="M69" s="93" t="n">
        <v>4.1</v>
      </c>
      <c r="N69" s="82" t="n">
        <v>17697</v>
      </c>
      <c r="O69" s="83" t="n">
        <f aca="false">SUM(N69*M69)</f>
        <v>72557.7</v>
      </c>
      <c r="P69" s="41"/>
      <c r="Q69" s="41"/>
      <c r="R69" s="41"/>
      <c r="S69" s="84"/>
      <c r="T69" s="41"/>
      <c r="U69" s="85" t="n">
        <v>1</v>
      </c>
      <c r="V69" s="83" t="n">
        <f aca="false">O69/18*P69</f>
        <v>0</v>
      </c>
      <c r="W69" s="83" t="n">
        <f aca="false">O69/18*Q69</f>
        <v>0</v>
      </c>
      <c r="X69" s="83" t="n">
        <f aca="false">O69/18*R69</f>
        <v>0</v>
      </c>
      <c r="Y69" s="109" t="n">
        <f aca="false">O69/16*S69</f>
        <v>0</v>
      </c>
      <c r="Z69" s="109" t="n">
        <f aca="false">O69/16*T69</f>
        <v>0</v>
      </c>
      <c r="AA69" s="86" t="n">
        <f aca="false">O69/16*U69</f>
        <v>4534.85625</v>
      </c>
      <c r="AB69" s="86" t="n">
        <f aca="false">Y69+Z69+AA69</f>
        <v>4534.85625</v>
      </c>
      <c r="AC69" s="83" t="n">
        <f aca="false">AB69*50%</f>
        <v>2267.428125</v>
      </c>
      <c r="AD69" s="83" t="n">
        <f aca="false">(AB69+AC69)*25%</f>
        <v>1700.57109375</v>
      </c>
      <c r="AE69" s="83" t="n">
        <f aca="false">(AB69+AC69+AD69)*10%</f>
        <v>850.285546875</v>
      </c>
      <c r="AF69" s="83" t="n">
        <f aca="false">AB69+AC69+AD69+AE69</f>
        <v>9353.141015625</v>
      </c>
      <c r="AG69" s="86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96"/>
      <c r="AS69" s="87"/>
      <c r="AT69" s="87"/>
      <c r="AU69" s="87"/>
      <c r="AV69" s="88"/>
      <c r="AW69" s="88"/>
      <c r="AX69" s="88"/>
      <c r="AY69" s="88"/>
      <c r="AZ69" s="87"/>
      <c r="BA69" s="91"/>
      <c r="BB69" s="91"/>
      <c r="BC69" s="111" t="n">
        <f aca="false">S69+T69+U69</f>
        <v>1</v>
      </c>
      <c r="BD69" s="85" t="n">
        <f aca="false">(AB69+AC69+AD69)*30%</f>
        <v>2550.856640625</v>
      </c>
      <c r="BE69" s="85"/>
      <c r="BF69" s="87"/>
      <c r="BG69" s="111"/>
      <c r="BH69" s="115"/>
      <c r="BI69" s="87"/>
      <c r="BJ69" s="87"/>
      <c r="BK69" s="86" t="n">
        <f aca="false">AG69+AU69+AZ69+BB69+BD69+BF69+BH69+BE69+BI69+BJ69</f>
        <v>2550.856640625</v>
      </c>
      <c r="BL69" s="86" t="n">
        <f aca="false">AF69+BK69</f>
        <v>11903.99765625</v>
      </c>
      <c r="BM69" s="86" t="n">
        <f aca="false">AC69+AD69+AE69+BD69+BF69</f>
        <v>7369.14140625</v>
      </c>
      <c r="BN69" s="86" t="n">
        <f aca="false">BL69-BM69</f>
        <v>4534.85625</v>
      </c>
      <c r="BO69" s="86" t="n">
        <f aca="false">BL69*12</f>
        <v>142847.971875</v>
      </c>
    </row>
    <row r="70" customFormat="false" ht="15.75" hidden="false" customHeight="true" outlineLevel="0" collapsed="false">
      <c r="B70" s="78" t="s">
        <v>215</v>
      </c>
      <c r="C70" s="41" t="s">
        <v>189</v>
      </c>
      <c r="D70" s="98" t="s">
        <v>120</v>
      </c>
      <c r="E70" s="78" t="s">
        <v>88</v>
      </c>
      <c r="F70" s="41"/>
      <c r="G70" s="79"/>
      <c r="H70" s="78"/>
      <c r="I70" s="78" t="s">
        <v>123</v>
      </c>
      <c r="J70" s="80" t="s">
        <v>108</v>
      </c>
      <c r="K70" s="41" t="s">
        <v>109</v>
      </c>
      <c r="L70" s="81" t="n">
        <v>0</v>
      </c>
      <c r="M70" s="93" t="n">
        <v>4.1</v>
      </c>
      <c r="N70" s="82" t="n">
        <v>17697</v>
      </c>
      <c r="O70" s="83" t="n">
        <f aca="false">SUM(N70*M70)</f>
        <v>72557.7</v>
      </c>
      <c r="P70" s="41"/>
      <c r="Q70" s="41"/>
      <c r="R70" s="41"/>
      <c r="S70" s="84"/>
      <c r="T70" s="41"/>
      <c r="U70" s="85" t="n">
        <v>1</v>
      </c>
      <c r="V70" s="83" t="n">
        <f aca="false">O70/18*P70</f>
        <v>0</v>
      </c>
      <c r="W70" s="83" t="n">
        <f aca="false">O70/18*Q70</f>
        <v>0</v>
      </c>
      <c r="X70" s="83" t="n">
        <f aca="false">O70/18*R70</f>
        <v>0</v>
      </c>
      <c r="Y70" s="109" t="n">
        <f aca="false">O70/16*S70</f>
        <v>0</v>
      </c>
      <c r="Z70" s="109" t="n">
        <f aca="false">O70/16*T70</f>
        <v>0</v>
      </c>
      <c r="AA70" s="86" t="n">
        <f aca="false">O70/16*U70</f>
        <v>4534.85625</v>
      </c>
      <c r="AB70" s="86" t="n">
        <f aca="false">Y70+Z70+AA70</f>
        <v>4534.85625</v>
      </c>
      <c r="AC70" s="83" t="n">
        <f aca="false">AB70*50%</f>
        <v>2267.428125</v>
      </c>
      <c r="AD70" s="83" t="n">
        <f aca="false">(AB70+AC70)*25%</f>
        <v>1700.57109375</v>
      </c>
      <c r="AE70" s="83" t="n">
        <f aca="false">(AB70+AC70+AD70)*10%</f>
        <v>850.285546875</v>
      </c>
      <c r="AF70" s="83" t="n">
        <f aca="false">AB70+AC70+AD70+AE70</f>
        <v>9353.141015625</v>
      </c>
      <c r="AG70" s="86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96"/>
      <c r="AS70" s="87"/>
      <c r="AT70" s="87"/>
      <c r="AU70" s="87"/>
      <c r="AV70" s="88"/>
      <c r="AW70" s="88"/>
      <c r="AX70" s="88"/>
      <c r="AY70" s="88"/>
      <c r="AZ70" s="87"/>
      <c r="BA70" s="91"/>
      <c r="BB70" s="91"/>
      <c r="BC70" s="111" t="n">
        <f aca="false">S70+T70+U70</f>
        <v>1</v>
      </c>
      <c r="BD70" s="85" t="n">
        <f aca="false">(AB70+AC70+AD70)*30%</f>
        <v>2550.856640625</v>
      </c>
      <c r="BE70" s="85"/>
      <c r="BF70" s="87"/>
      <c r="BG70" s="111"/>
      <c r="BH70" s="115"/>
      <c r="BI70" s="87"/>
      <c r="BJ70" s="87"/>
      <c r="BK70" s="86" t="n">
        <f aca="false">AG70+AU70+AZ70+BB70+BD70+BF70+BH70+BE70+BI70+BJ70</f>
        <v>2550.856640625</v>
      </c>
      <c r="BL70" s="86" t="n">
        <f aca="false">AF70+BK70</f>
        <v>11903.99765625</v>
      </c>
      <c r="BM70" s="86" t="n">
        <f aca="false">AC70+AD70+AE70+BD70+BF70</f>
        <v>7369.14140625</v>
      </c>
      <c r="BN70" s="86" t="n">
        <f aca="false">BL70-BM70</f>
        <v>4534.85625</v>
      </c>
      <c r="BO70" s="86" t="n">
        <f aca="false">BL70*12</f>
        <v>142847.971875</v>
      </c>
    </row>
    <row r="71" customFormat="false" ht="15.75" hidden="false" customHeight="true" outlineLevel="0" collapsed="false">
      <c r="B71" s="78" t="s">
        <v>217</v>
      </c>
      <c r="C71" s="41" t="s">
        <v>190</v>
      </c>
      <c r="D71" s="78" t="s">
        <v>129</v>
      </c>
      <c r="E71" s="78" t="s">
        <v>130</v>
      </c>
      <c r="F71" s="41" t="n">
        <v>63</v>
      </c>
      <c r="G71" s="79" t="n">
        <v>44194</v>
      </c>
      <c r="H71" s="79" t="n">
        <v>46020</v>
      </c>
      <c r="I71" s="78" t="s">
        <v>131</v>
      </c>
      <c r="J71" s="80" t="s">
        <v>90</v>
      </c>
      <c r="K71" s="41" t="s">
        <v>132</v>
      </c>
      <c r="L71" s="81" t="n">
        <v>37.09</v>
      </c>
      <c r="M71" s="81" t="n">
        <v>4.29</v>
      </c>
      <c r="N71" s="82" t="n">
        <v>17697</v>
      </c>
      <c r="O71" s="83" t="n">
        <f aca="false">SUM(N71*M71)</f>
        <v>75920.13</v>
      </c>
      <c r="P71" s="41"/>
      <c r="Q71" s="108"/>
      <c r="R71" s="41"/>
      <c r="S71" s="85"/>
      <c r="T71" s="85"/>
      <c r="U71" s="85" t="n">
        <v>2</v>
      </c>
      <c r="V71" s="83"/>
      <c r="W71" s="83"/>
      <c r="X71" s="83"/>
      <c r="Y71" s="109" t="n">
        <f aca="false">O71/16*S71</f>
        <v>0</v>
      </c>
      <c r="Z71" s="109" t="n">
        <f aca="false">O71/16*T71</f>
        <v>0</v>
      </c>
      <c r="AA71" s="86" t="n">
        <f aca="false">O71/16*U71</f>
        <v>9490.01625</v>
      </c>
      <c r="AB71" s="86" t="n">
        <f aca="false">Y71+Z71+AA71</f>
        <v>9490.01625</v>
      </c>
      <c r="AC71" s="86" t="n">
        <f aca="false">AB71*50%</f>
        <v>4745.008125</v>
      </c>
      <c r="AD71" s="86" t="n">
        <f aca="false">(AB71+AC71)*25%</f>
        <v>3558.75609375</v>
      </c>
      <c r="AE71" s="86" t="n">
        <f aca="false">SUM(AB71+AD71+AC71)*10%</f>
        <v>1779.378046875</v>
      </c>
      <c r="AF71" s="86" t="n">
        <f aca="false">SUM(AB71:AE71)</f>
        <v>19573.158515625</v>
      </c>
      <c r="AG71" s="110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2"/>
      <c r="AW71" s="112"/>
      <c r="AX71" s="113"/>
      <c r="AY71" s="112"/>
      <c r="AZ71" s="111"/>
      <c r="BA71" s="114"/>
      <c r="BB71" s="114"/>
      <c r="BC71" s="111" t="n">
        <f aca="false">S71+T71+U71</f>
        <v>2</v>
      </c>
      <c r="BD71" s="85" t="n">
        <f aca="false">(AB71+AC71+AD71)*30%</f>
        <v>5338.134140625</v>
      </c>
      <c r="BE71" s="85"/>
      <c r="BF71" s="111"/>
      <c r="BG71" s="111" t="n">
        <f aca="false">S71+T71+U71</f>
        <v>2</v>
      </c>
      <c r="BH71" s="115" t="n">
        <f aca="false">(AB71+AC71+AD71)*35%</f>
        <v>6227.8231640625</v>
      </c>
      <c r="BI71" s="112"/>
      <c r="BJ71" s="112"/>
      <c r="BK71" s="86" t="n">
        <f aca="false">AG71+AU71+AZ71+BB71+BD71+BF71+BH71+BE71+BI71+BJ71</f>
        <v>11565.9573046875</v>
      </c>
      <c r="BL71" s="86" t="n">
        <f aca="false">AF71+BK71</f>
        <v>31139.1158203125</v>
      </c>
      <c r="BM71" s="86" t="n">
        <f aca="false">AD71+AC71+AE71</f>
        <v>10083.142265625</v>
      </c>
      <c r="BN71" s="86" t="n">
        <f aca="false">BL71-BM71</f>
        <v>21055.9735546875</v>
      </c>
      <c r="BO71" s="86" t="n">
        <f aca="false">BL71*12</f>
        <v>373669.38984375</v>
      </c>
    </row>
    <row r="72" customFormat="false" ht="15.75" hidden="false" customHeight="true" outlineLevel="0" collapsed="false">
      <c r="B72" s="151" t="s">
        <v>210</v>
      </c>
      <c r="C72" s="15" t="s">
        <v>191</v>
      </c>
      <c r="D72" s="78" t="s">
        <v>158</v>
      </c>
      <c r="E72" s="78" t="s">
        <v>88</v>
      </c>
      <c r="F72" s="41" t="n">
        <v>61</v>
      </c>
      <c r="G72" s="79" t="n">
        <v>44103</v>
      </c>
      <c r="H72" s="79" t="n">
        <v>45929</v>
      </c>
      <c r="I72" s="78" t="s">
        <v>164</v>
      </c>
      <c r="J72" s="80" t="s">
        <v>159</v>
      </c>
      <c r="K72" s="41" t="s">
        <v>160</v>
      </c>
      <c r="L72" s="81" t="n">
        <v>16.09</v>
      </c>
      <c r="M72" s="81" t="n">
        <v>4.99</v>
      </c>
      <c r="N72" s="82" t="n">
        <v>17697</v>
      </c>
      <c r="O72" s="83" t="n">
        <f aca="false">SUM(N72*M72)</f>
        <v>88308.03</v>
      </c>
      <c r="P72" s="41"/>
      <c r="Q72" s="41"/>
      <c r="R72" s="41"/>
      <c r="S72" s="84"/>
      <c r="T72" s="41"/>
      <c r="U72" s="41" t="n">
        <v>1</v>
      </c>
      <c r="V72" s="83" t="n">
        <f aca="false">O72/18*P72</f>
        <v>0</v>
      </c>
      <c r="W72" s="83" t="n">
        <f aca="false">O72/18*Q72</f>
        <v>0</v>
      </c>
      <c r="X72" s="83" t="n">
        <f aca="false">O72/18*R72</f>
        <v>0</v>
      </c>
      <c r="Y72" s="109" t="n">
        <f aca="false">O72/16*S72</f>
        <v>0</v>
      </c>
      <c r="Z72" s="109" t="n">
        <f aca="false">O72/16*T72</f>
        <v>0</v>
      </c>
      <c r="AA72" s="86" t="n">
        <f aca="false">O72/16*U72</f>
        <v>5519.251875</v>
      </c>
      <c r="AB72" s="86" t="n">
        <f aca="false">Y72+Z72+AA72</f>
        <v>5519.251875</v>
      </c>
      <c r="AC72" s="83" t="n">
        <f aca="false">AB72*50%</f>
        <v>2759.6259375</v>
      </c>
      <c r="AD72" s="83" t="n">
        <f aca="false">(AB72+AC72)*25%</f>
        <v>2069.719453125</v>
      </c>
      <c r="AE72" s="83" t="n">
        <f aca="false">(AB72+AC72+AD72)*10%</f>
        <v>1034.8597265625</v>
      </c>
      <c r="AF72" s="83" t="n">
        <f aca="false">AB72+AC72+AD72+AE72</f>
        <v>11383.4569921875</v>
      </c>
      <c r="AG72" s="86"/>
      <c r="AH72" s="87"/>
      <c r="AI72" s="87"/>
      <c r="AJ72" s="87"/>
      <c r="AK72" s="87"/>
      <c r="AL72" s="87"/>
      <c r="AM72" s="87"/>
      <c r="AN72" s="87"/>
      <c r="AO72" s="87"/>
      <c r="AP72" s="96"/>
      <c r="AQ72" s="87"/>
      <c r="AR72" s="96"/>
      <c r="AS72" s="87"/>
      <c r="AT72" s="87"/>
      <c r="AU72" s="87"/>
      <c r="AV72" s="88"/>
      <c r="AW72" s="88"/>
      <c r="AX72" s="95"/>
      <c r="AY72" s="88"/>
      <c r="AZ72" s="87"/>
      <c r="BA72" s="91"/>
      <c r="BB72" s="91"/>
      <c r="BC72" s="111" t="n">
        <f aca="false">S72+T72+U72</f>
        <v>1</v>
      </c>
      <c r="BD72" s="85" t="n">
        <f aca="false">(AB72+AC72+AD72)*30%</f>
        <v>3104.5791796875</v>
      </c>
      <c r="BE72" s="85"/>
      <c r="BF72" s="87"/>
      <c r="BG72" s="111" t="n">
        <f aca="false">S72+T72+U72</f>
        <v>1</v>
      </c>
      <c r="BH72" s="115" t="n">
        <f aca="false">(AB72+AC72+AD72)*30%</f>
        <v>3104.5791796875</v>
      </c>
      <c r="BI72" s="88"/>
      <c r="BJ72" s="88"/>
      <c r="BK72" s="86" t="n">
        <f aca="false">AG72+AU72+AZ72+BB72+BD72+BF72+BH72+BE72+BI72+BJ72</f>
        <v>6209.158359375</v>
      </c>
      <c r="BL72" s="86" t="n">
        <f aca="false">AF72+BK72</f>
        <v>17592.6153515625</v>
      </c>
      <c r="BM72" s="86" t="n">
        <f aca="false">AC72+AD72+AE72+BD72+BF72</f>
        <v>8968.784296875</v>
      </c>
      <c r="BN72" s="86" t="n">
        <f aca="false">BL72-BM72</f>
        <v>8623.8310546875</v>
      </c>
      <c r="BO72" s="86" t="n">
        <f aca="false">BL72*12</f>
        <v>211111.38421875</v>
      </c>
    </row>
    <row r="73" customFormat="false" ht="15.75" hidden="false" customHeight="true" outlineLevel="0" collapsed="false">
      <c r="B73" s="102" t="s">
        <v>192</v>
      </c>
      <c r="C73" s="41"/>
      <c r="D73" s="78"/>
      <c r="E73" s="78"/>
      <c r="F73" s="41"/>
      <c r="G73" s="78"/>
      <c r="H73" s="78"/>
      <c r="I73" s="78"/>
      <c r="J73" s="80"/>
      <c r="K73" s="41"/>
      <c r="L73" s="81"/>
      <c r="M73" s="81"/>
      <c r="N73" s="82"/>
      <c r="O73" s="107" t="n">
        <f aca="false">SUM(O74:O74)</f>
        <v>92024.4</v>
      </c>
      <c r="P73" s="107" t="n">
        <f aca="false">SUM(P74:P74)</f>
        <v>0</v>
      </c>
      <c r="Q73" s="107" t="n">
        <f aca="false">SUM(Q74:Q74)</f>
        <v>0</v>
      </c>
      <c r="R73" s="107" t="n">
        <f aca="false">SUM(R74:R74)</f>
        <v>0</v>
      </c>
      <c r="S73" s="107" t="n">
        <f aca="false">SUM(S74:S74)</f>
        <v>0</v>
      </c>
      <c r="T73" s="107" t="n">
        <f aca="false">SUM(T74:T74)</f>
        <v>0</v>
      </c>
      <c r="U73" s="107" t="n">
        <f aca="false">SUM(U74:U74)</f>
        <v>1</v>
      </c>
      <c r="V73" s="107" t="n">
        <f aca="false">SUM(V74:V74)</f>
        <v>0</v>
      </c>
      <c r="W73" s="107" t="n">
        <f aca="false">SUM(W74:W74)</f>
        <v>0</v>
      </c>
      <c r="X73" s="107" t="n">
        <f aca="false">SUM(X74:X74)</f>
        <v>0</v>
      </c>
      <c r="Y73" s="107" t="n">
        <f aca="false">SUM(Y74:Y74)</f>
        <v>0</v>
      </c>
      <c r="Z73" s="107" t="n">
        <f aca="false">SUM(Z74:Z74)</f>
        <v>0</v>
      </c>
      <c r="AA73" s="107" t="n">
        <f aca="false">SUM(AA74:AA74)</f>
        <v>5751.525</v>
      </c>
      <c r="AB73" s="107" t="n">
        <f aca="false">SUM(AB74:AB74)</f>
        <v>5751.525</v>
      </c>
      <c r="AC73" s="107" t="n">
        <f aca="false">SUM(AC74:AC74)</f>
        <v>2875.7625</v>
      </c>
      <c r="AD73" s="107" t="n">
        <f aca="false">SUM(AD74:AD74)</f>
        <v>2156.821875</v>
      </c>
      <c r="AE73" s="107" t="n">
        <f aca="false">SUM(AE74:AE74)</f>
        <v>1078.4109375</v>
      </c>
      <c r="AF73" s="107" t="n">
        <f aca="false">SUM(AF74:AF74)</f>
        <v>11862.5203125</v>
      </c>
      <c r="AG73" s="107" t="n">
        <f aca="false">SUM(AG74:AG74)</f>
        <v>0</v>
      </c>
      <c r="AH73" s="107" t="n">
        <f aca="false">SUM(AH74:AH74)</f>
        <v>0</v>
      </c>
      <c r="AI73" s="107" t="n">
        <f aca="false">SUM(AI74:AI74)</f>
        <v>0</v>
      </c>
      <c r="AJ73" s="107" t="n">
        <f aca="false">SUM(AJ74:AJ74)</f>
        <v>0</v>
      </c>
      <c r="AK73" s="107" t="n">
        <f aca="false">SUM(AK74:AK74)</f>
        <v>0</v>
      </c>
      <c r="AL73" s="107" t="n">
        <f aca="false">SUM(AL74:AL74)</f>
        <v>0</v>
      </c>
      <c r="AM73" s="107" t="n">
        <f aca="false">SUM(AM74:AM74)</f>
        <v>0</v>
      </c>
      <c r="AN73" s="107" t="n">
        <f aca="false">SUM(AN74:AN74)</f>
        <v>0</v>
      </c>
      <c r="AO73" s="107" t="n">
        <f aca="false">SUM(AO74:AO74)</f>
        <v>0</v>
      </c>
      <c r="AP73" s="107" t="n">
        <f aca="false">SUM(AP74:AP74)</f>
        <v>0</v>
      </c>
      <c r="AQ73" s="107" t="n">
        <f aca="false">SUM(AQ74:AQ74)</f>
        <v>0</v>
      </c>
      <c r="AR73" s="107" t="n">
        <f aca="false">SUM(AR74:AR74)</f>
        <v>0</v>
      </c>
      <c r="AS73" s="107" t="n">
        <f aca="false">SUM(AS74:AS74)</f>
        <v>0</v>
      </c>
      <c r="AT73" s="107" t="n">
        <f aca="false">SUM(AT74:AT74)</f>
        <v>0</v>
      </c>
      <c r="AU73" s="107" t="n">
        <f aca="false">SUM(AU74:AU74)</f>
        <v>0</v>
      </c>
      <c r="AV73" s="107" t="n">
        <f aca="false">SUM(AV74:AV74)</f>
        <v>0</v>
      </c>
      <c r="AW73" s="107" t="n">
        <f aca="false">SUM(AW74:AW74)</f>
        <v>0</v>
      </c>
      <c r="AX73" s="107" t="n">
        <f aca="false">SUM(AX74:AX74)</f>
        <v>0</v>
      </c>
      <c r="AY73" s="107" t="n">
        <f aca="false">SUM(AY74:AY74)</f>
        <v>0</v>
      </c>
      <c r="AZ73" s="107" t="n">
        <f aca="false">SUM(AZ74:AZ74)</f>
        <v>0</v>
      </c>
      <c r="BA73" s="107" t="n">
        <f aca="false">SUM(BA74:BA74)</f>
        <v>0</v>
      </c>
      <c r="BB73" s="107" t="n">
        <f aca="false">SUM(BB74:BB74)</f>
        <v>0</v>
      </c>
      <c r="BC73" s="107" t="n">
        <f aca="false">SUM(BC74:BC74)</f>
        <v>1</v>
      </c>
      <c r="BD73" s="107" t="n">
        <f aca="false">SUM(BD74:BD74)</f>
        <v>3235.2328125</v>
      </c>
      <c r="BE73" s="107" t="n">
        <f aca="false">SUM(BE74:BE74)</f>
        <v>0</v>
      </c>
      <c r="BF73" s="107" t="n">
        <f aca="false">SUM(BF74:BF74)</f>
        <v>0</v>
      </c>
      <c r="BG73" s="107" t="n">
        <f aca="false">SUM(BG74:BG74)</f>
        <v>1</v>
      </c>
      <c r="BH73" s="107" t="n">
        <f aca="false">SUM(BH74:BH74)</f>
        <v>3774.43828125</v>
      </c>
      <c r="BI73" s="107" t="n">
        <f aca="false">SUM(BI74:BI74)</f>
        <v>0</v>
      </c>
      <c r="BJ73" s="107" t="n">
        <f aca="false">SUM(BJ74:BJ74)</f>
        <v>0</v>
      </c>
      <c r="BK73" s="107" t="n">
        <f aca="false">SUM(BK74:BK74)</f>
        <v>7009.67109375</v>
      </c>
      <c r="BL73" s="107" t="n">
        <f aca="false">SUM(BL74:BL74)</f>
        <v>18872.19140625</v>
      </c>
      <c r="BM73" s="107" t="n">
        <f aca="false">SUM(BM74:BM74)</f>
        <v>9346.228125</v>
      </c>
      <c r="BN73" s="107" t="n">
        <f aca="false">SUM(BN74:BN74)</f>
        <v>9525.96328125</v>
      </c>
      <c r="BO73" s="107" t="n">
        <f aca="false">SUM(BO74:BO74)</f>
        <v>226466.296875</v>
      </c>
    </row>
    <row r="74" customFormat="false" ht="15.75" hidden="false" customHeight="true" outlineLevel="0" collapsed="false">
      <c r="B74" s="78" t="s">
        <v>222</v>
      </c>
      <c r="C74" s="41" t="s">
        <v>193</v>
      </c>
      <c r="D74" s="78" t="s">
        <v>146</v>
      </c>
      <c r="E74" s="78" t="s">
        <v>88</v>
      </c>
      <c r="F74" s="41" t="n">
        <v>56</v>
      </c>
      <c r="G74" s="78" t="s">
        <v>147</v>
      </c>
      <c r="H74" s="78" t="s">
        <v>148</v>
      </c>
      <c r="I74" s="78" t="s">
        <v>149</v>
      </c>
      <c r="J74" s="80" t="s">
        <v>90</v>
      </c>
      <c r="K74" s="41" t="s">
        <v>91</v>
      </c>
      <c r="L74" s="81" t="n">
        <v>33.01</v>
      </c>
      <c r="M74" s="81" t="n">
        <v>5.2</v>
      </c>
      <c r="N74" s="82" t="n">
        <v>17697</v>
      </c>
      <c r="O74" s="83" t="n">
        <f aca="false">SUM(N74*M74)</f>
        <v>92024.4</v>
      </c>
      <c r="P74" s="41"/>
      <c r="Q74" s="41"/>
      <c r="R74" s="41"/>
      <c r="S74" s="84"/>
      <c r="T74" s="41"/>
      <c r="U74" s="41" t="n">
        <v>1</v>
      </c>
      <c r="V74" s="83" t="n">
        <f aca="false">O74/18*P74</f>
        <v>0</v>
      </c>
      <c r="W74" s="83" t="n">
        <f aca="false">O74/18*Q74</f>
        <v>0</v>
      </c>
      <c r="X74" s="83" t="n">
        <f aca="false">O74/18*R74</f>
        <v>0</v>
      </c>
      <c r="Y74" s="109" t="n">
        <f aca="false">O74/16*S74</f>
        <v>0</v>
      </c>
      <c r="Z74" s="109" t="n">
        <f aca="false">O74/16*T74</f>
        <v>0</v>
      </c>
      <c r="AA74" s="86" t="n">
        <f aca="false">O74/16*U74</f>
        <v>5751.525</v>
      </c>
      <c r="AB74" s="86" t="n">
        <f aca="false">Y74+Z74+AA74</f>
        <v>5751.525</v>
      </c>
      <c r="AC74" s="86" t="n">
        <f aca="false">AB74*50%</f>
        <v>2875.7625</v>
      </c>
      <c r="AD74" s="86" t="n">
        <f aca="false">(AB74+AC74)*25%</f>
        <v>2156.821875</v>
      </c>
      <c r="AE74" s="86" t="n">
        <f aca="false">SUM(AB74+AD74+AC74)*10%</f>
        <v>1078.4109375</v>
      </c>
      <c r="AF74" s="86" t="n">
        <f aca="false">SUM(AB74:AE74)</f>
        <v>11862.5203125</v>
      </c>
      <c r="AG74" s="86"/>
      <c r="AH74" s="87"/>
      <c r="AI74" s="87" t="n">
        <f aca="false">N74/18*AH74*40%</f>
        <v>0</v>
      </c>
      <c r="AJ74" s="87"/>
      <c r="AK74" s="87" t="n">
        <f aca="false">P74/18*2*40%</f>
        <v>0</v>
      </c>
      <c r="AL74" s="87" t="n">
        <f aca="false">AH74</f>
        <v>0</v>
      </c>
      <c r="AM74" s="87" t="n">
        <f aca="false">AI74+AK74</f>
        <v>0</v>
      </c>
      <c r="AN74" s="87"/>
      <c r="AO74" s="87" t="n">
        <f aca="false">N74/18*AN74*40%</f>
        <v>0</v>
      </c>
      <c r="AP74" s="87"/>
      <c r="AQ74" s="87" t="n">
        <f aca="false">N74/18*AP74*40%</f>
        <v>0</v>
      </c>
      <c r="AR74" s="96" t="n">
        <f aca="false">AN74+AP74</f>
        <v>0</v>
      </c>
      <c r="AS74" s="87" t="n">
        <f aca="false">AO74+AQ74</f>
        <v>0</v>
      </c>
      <c r="AT74" s="87"/>
      <c r="AU74" s="87"/>
      <c r="AV74" s="88"/>
      <c r="AW74" s="88"/>
      <c r="AX74" s="95"/>
      <c r="AY74" s="88"/>
      <c r="AZ74" s="87"/>
      <c r="BA74" s="91"/>
      <c r="BB74" s="91"/>
      <c r="BC74" s="88" t="n">
        <f aca="false">S74+T74+U74</f>
        <v>1</v>
      </c>
      <c r="BD74" s="87" t="n">
        <f aca="false">(AB74+AC74+AD74+AB116+AC116+AD116)*30%</f>
        <v>3235.2328125</v>
      </c>
      <c r="BE74" s="87"/>
      <c r="BF74" s="87"/>
      <c r="BG74" s="111" t="n">
        <f aca="false">S74+T74+U74</f>
        <v>1</v>
      </c>
      <c r="BH74" s="115" t="n">
        <f aca="false">(AB74+AC74+AD74)*35%</f>
        <v>3774.43828125</v>
      </c>
      <c r="BI74" s="87"/>
      <c r="BJ74" s="87"/>
      <c r="BK74" s="86" t="n">
        <f aca="false">AG74+AU74+AZ74+BB74+BD74+BF74+BH74+BE74+BI74+BJ74</f>
        <v>7009.67109375</v>
      </c>
      <c r="BL74" s="86" t="n">
        <f aca="false">AF74+BK74</f>
        <v>18872.19140625</v>
      </c>
      <c r="BM74" s="86" t="n">
        <f aca="false">AC74+AD74+AE74+BD74+BF74</f>
        <v>9346.228125</v>
      </c>
      <c r="BN74" s="86" t="n">
        <f aca="false">BL74-BM74</f>
        <v>9525.96328125</v>
      </c>
      <c r="BO74" s="86" t="n">
        <f aca="false">BL74*12</f>
        <v>226466.296875</v>
      </c>
    </row>
    <row r="75" customFormat="false" ht="15.75" hidden="false" customHeight="true" outlineLevel="0" collapsed="false">
      <c r="B75" s="102" t="s">
        <v>194</v>
      </c>
      <c r="C75" s="41"/>
      <c r="D75" s="78"/>
      <c r="E75" s="78"/>
      <c r="F75" s="78"/>
      <c r="G75" s="78"/>
      <c r="H75" s="78"/>
      <c r="I75" s="78"/>
      <c r="J75" s="103"/>
      <c r="K75" s="41"/>
      <c r="L75" s="81"/>
      <c r="M75" s="126"/>
      <c r="N75" s="106"/>
      <c r="O75" s="107" t="n">
        <f aca="false">SUM(O76:O78)</f>
        <v>269525.31</v>
      </c>
      <c r="P75" s="107" t="n">
        <f aca="false">SUM(P76:P78)</f>
        <v>3</v>
      </c>
      <c r="Q75" s="107" t="n">
        <f aca="false">SUM(Q76:Q78)</f>
        <v>0</v>
      </c>
      <c r="R75" s="107" t="n">
        <f aca="false">SUM(R76:R78)</f>
        <v>0</v>
      </c>
      <c r="S75" s="107" t="n">
        <f aca="false">SUM(S76:S78)</f>
        <v>0</v>
      </c>
      <c r="T75" s="107" t="n">
        <f aca="false">SUM(T76:T78)</f>
        <v>0</v>
      </c>
      <c r="U75" s="107" t="n">
        <f aca="false">SUM(U76:U78)</f>
        <v>0</v>
      </c>
      <c r="V75" s="107" t="n">
        <f aca="false">SUM(V76:V78)</f>
        <v>11230.22125</v>
      </c>
      <c r="W75" s="107" t="n">
        <f aca="false">SUM(W76:W78)</f>
        <v>0</v>
      </c>
      <c r="X75" s="107" t="n">
        <f aca="false">SUM(X76:X78)</f>
        <v>0</v>
      </c>
      <c r="Y75" s="107" t="n">
        <f aca="false">SUM(Y76:Y78)</f>
        <v>0</v>
      </c>
      <c r="Z75" s="107" t="n">
        <f aca="false">SUM(Z76:Z78)</f>
        <v>0</v>
      </c>
      <c r="AA75" s="107" t="n">
        <f aca="false">SUM(AA76:AA78)</f>
        <v>0</v>
      </c>
      <c r="AB75" s="107" t="n">
        <f aca="false">SUM(AB76:AB78)</f>
        <v>11230.22125</v>
      </c>
      <c r="AC75" s="107" t="n">
        <f aca="false">SUM(AC76:AC78)</f>
        <v>5615.110625</v>
      </c>
      <c r="AD75" s="107" t="n">
        <f aca="false">SUM(AD76:AD78)</f>
        <v>4211.33296875</v>
      </c>
      <c r="AE75" s="107" t="n">
        <f aca="false">SUM(AE76:AE78)</f>
        <v>2105.666484375</v>
      </c>
      <c r="AF75" s="107" t="n">
        <f aca="false">SUM(AF76:AF78)</f>
        <v>23162.331328125</v>
      </c>
      <c r="AG75" s="107" t="n">
        <f aca="false">SUM(AG76:AG78)</f>
        <v>0</v>
      </c>
      <c r="AH75" s="107" t="n">
        <f aca="false">SUM(AH76:AH78)</f>
        <v>0</v>
      </c>
      <c r="AI75" s="107" t="n">
        <f aca="false">SUM(AI76:AI78)</f>
        <v>0</v>
      </c>
      <c r="AJ75" s="107" t="n">
        <f aca="false">SUM(AJ76:AJ78)</f>
        <v>0</v>
      </c>
      <c r="AK75" s="107" t="n">
        <f aca="false">SUM(AK76:AK78)</f>
        <v>0</v>
      </c>
      <c r="AL75" s="107" t="n">
        <f aca="false">SUM(AL76:AL78)</f>
        <v>0</v>
      </c>
      <c r="AM75" s="107" t="n">
        <f aca="false">SUM(AM76:AM78)</f>
        <v>0</v>
      </c>
      <c r="AN75" s="107" t="n">
        <f aca="false">SUM(AN76:AN78)</f>
        <v>0</v>
      </c>
      <c r="AO75" s="107" t="n">
        <f aca="false">SUM(AO76:AO78)</f>
        <v>0</v>
      </c>
      <c r="AP75" s="107" t="n">
        <f aca="false">SUM(AP76:AP78)</f>
        <v>0</v>
      </c>
      <c r="AQ75" s="107" t="n">
        <f aca="false">SUM(AQ76:AQ78)</f>
        <v>0</v>
      </c>
      <c r="AR75" s="107" t="n">
        <f aca="false">SUM(AR76:AR78)</f>
        <v>0</v>
      </c>
      <c r="AS75" s="107" t="n">
        <f aca="false">SUM(AS76:AS78)</f>
        <v>0</v>
      </c>
      <c r="AT75" s="107" t="n">
        <f aca="false">SUM(AT76:AT78)</f>
        <v>0</v>
      </c>
      <c r="AU75" s="107" t="n">
        <f aca="false">SUM(AU76:AU78)</f>
        <v>0</v>
      </c>
      <c r="AV75" s="107" t="n">
        <f aca="false">SUM(AV76:AV78)</f>
        <v>0</v>
      </c>
      <c r="AW75" s="107" t="n">
        <f aca="false">SUM(AW76:AW78)</f>
        <v>0</v>
      </c>
      <c r="AX75" s="107" t="n">
        <f aca="false">SUM(AX76:AX78)</f>
        <v>0</v>
      </c>
      <c r="AY75" s="107" t="n">
        <f aca="false">SUM(AY76:AY78)</f>
        <v>0</v>
      </c>
      <c r="AZ75" s="107" t="n">
        <f aca="false">SUM(AZ76:AZ78)</f>
        <v>0</v>
      </c>
      <c r="BA75" s="107" t="n">
        <f aca="false">SUM(BA76:BA78)</f>
        <v>0</v>
      </c>
      <c r="BB75" s="107" t="n">
        <f aca="false">SUM(BB76:BB78)</f>
        <v>0</v>
      </c>
      <c r="BC75" s="107" t="n">
        <f aca="false">SUM(BC76:BC78)</f>
        <v>3</v>
      </c>
      <c r="BD75" s="107" t="n">
        <f aca="false">SUM(BD76:BD78)</f>
        <v>6316.999453125</v>
      </c>
      <c r="BE75" s="107" t="n">
        <f aca="false">SUM(BE76:BE78)</f>
        <v>0</v>
      </c>
      <c r="BF75" s="107" t="n">
        <f aca="false">SUM(BF76:BF78)</f>
        <v>0</v>
      </c>
      <c r="BG75" s="107" t="n">
        <f aca="false">SUM(BG76:BG78)</f>
        <v>2</v>
      </c>
      <c r="BH75" s="107" t="n">
        <f aca="false">SUM(BH76:BH78)</f>
        <v>5215.7759765625</v>
      </c>
      <c r="BI75" s="107" t="n">
        <f aca="false">SUM(BI76:BI78)</f>
        <v>0</v>
      </c>
      <c r="BJ75" s="107" t="n">
        <f aca="false">SUM(BJ76:BJ78)</f>
        <v>0</v>
      </c>
      <c r="BK75" s="107" t="n">
        <f aca="false">SUM(BK76:BK78)</f>
        <v>11532.7754296875</v>
      </c>
      <c r="BL75" s="107" t="n">
        <f aca="false">SUM(BL76:BL78)</f>
        <v>34695.1067578125</v>
      </c>
      <c r="BM75" s="107" t="n">
        <f aca="false">SUM(BM76:BM78)</f>
        <v>11932.110078125</v>
      </c>
      <c r="BN75" s="107" t="n">
        <f aca="false">SUM(BN76:BN78)</f>
        <v>22762.9966796875</v>
      </c>
      <c r="BO75" s="107" t="n">
        <f aca="false">SUM(BO76:BO78)</f>
        <v>416341.28109375</v>
      </c>
    </row>
    <row r="76" customFormat="false" ht="15.75" hidden="false" customHeight="true" outlineLevel="0" collapsed="false">
      <c r="B76" s="33" t="s">
        <v>223</v>
      </c>
      <c r="C76" s="41" t="s">
        <v>195</v>
      </c>
      <c r="D76" s="78" t="s">
        <v>150</v>
      </c>
      <c r="E76" s="78" t="s">
        <v>88</v>
      </c>
      <c r="F76" s="41" t="n">
        <v>29</v>
      </c>
      <c r="G76" s="78" t="s">
        <v>151</v>
      </c>
      <c r="H76" s="78" t="s">
        <v>152</v>
      </c>
      <c r="I76" s="78" t="s">
        <v>112</v>
      </c>
      <c r="J76" s="80" t="n">
        <v>1</v>
      </c>
      <c r="K76" s="41" t="s">
        <v>91</v>
      </c>
      <c r="L76" s="81" t="n">
        <v>38.11</v>
      </c>
      <c r="M76" s="81" t="n">
        <v>5.2</v>
      </c>
      <c r="N76" s="82" t="n">
        <v>17697</v>
      </c>
      <c r="O76" s="83" t="n">
        <f aca="false">SUM(N76*M76)</f>
        <v>92024.4</v>
      </c>
      <c r="P76" s="41" t="n">
        <v>1</v>
      </c>
      <c r="Q76" s="41"/>
      <c r="R76" s="41"/>
      <c r="S76" s="41"/>
      <c r="T76" s="41"/>
      <c r="U76" s="41"/>
      <c r="V76" s="86" t="n">
        <f aca="false">O76/24*P76</f>
        <v>3834.35</v>
      </c>
      <c r="W76" s="83"/>
      <c r="X76" s="83"/>
      <c r="Y76" s="83"/>
      <c r="Z76" s="83"/>
      <c r="AA76" s="83"/>
      <c r="AB76" s="86" t="n">
        <f aca="false">V76</f>
        <v>3834.35</v>
      </c>
      <c r="AC76" s="86" t="n">
        <f aca="false">AB76*50%</f>
        <v>1917.175</v>
      </c>
      <c r="AD76" s="86" t="n">
        <f aca="false">(AB76+AC76)*25%</f>
        <v>1437.88125</v>
      </c>
      <c r="AE76" s="86" t="n">
        <f aca="false">SUM(AB76+AD76+AC76)*10%</f>
        <v>718.940625</v>
      </c>
      <c r="AF76" s="86" t="n">
        <f aca="false">SUM(AB76:AE76)</f>
        <v>7908.346875</v>
      </c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27"/>
      <c r="AW76" s="127"/>
      <c r="AX76" s="127"/>
      <c r="AY76" s="127"/>
      <c r="AZ76" s="127"/>
      <c r="BA76" s="112"/>
      <c r="BB76" s="112"/>
      <c r="BC76" s="112" t="n">
        <f aca="false">P76+Q76+R76</f>
        <v>1</v>
      </c>
      <c r="BD76" s="85" t="n">
        <f aca="false">(AB76+AC76+AD76)*30%</f>
        <v>2156.821875</v>
      </c>
      <c r="BE76" s="85"/>
      <c r="BF76" s="112"/>
      <c r="BG76" s="111"/>
      <c r="BH76" s="115"/>
      <c r="BI76" s="85"/>
      <c r="BJ76" s="85"/>
      <c r="BK76" s="86" t="n">
        <f aca="false">AG76+AU76+AZ76+BB76+BD76+BF76+BH76+BE76+BI76+BJ76</f>
        <v>2156.821875</v>
      </c>
      <c r="BL76" s="86" t="n">
        <f aca="false">AF76+BK76</f>
        <v>10065.16875</v>
      </c>
      <c r="BM76" s="86" t="n">
        <f aca="false">AD76+AC76+AE76</f>
        <v>4073.996875</v>
      </c>
      <c r="BN76" s="86" t="n">
        <f aca="false">BL76-BM76</f>
        <v>5991.171875</v>
      </c>
      <c r="BO76" s="86" t="n">
        <f aca="false">BL76*12</f>
        <v>120782.025</v>
      </c>
    </row>
    <row r="77" customFormat="false" ht="15.75" hidden="false" customHeight="true" outlineLevel="0" collapsed="false">
      <c r="B77" s="78" t="s">
        <v>225</v>
      </c>
      <c r="C77" s="41" t="s">
        <v>196</v>
      </c>
      <c r="D77" s="78" t="s">
        <v>156</v>
      </c>
      <c r="E77" s="78" t="s">
        <v>88</v>
      </c>
      <c r="F77" s="41" t="n">
        <v>54</v>
      </c>
      <c r="G77" s="79" t="n">
        <v>43208</v>
      </c>
      <c r="H77" s="79" t="n">
        <v>45034</v>
      </c>
      <c r="I77" s="101" t="s">
        <v>157</v>
      </c>
      <c r="J77" s="80" t="s">
        <v>90</v>
      </c>
      <c r="K77" s="41" t="s">
        <v>91</v>
      </c>
      <c r="L77" s="81" t="n">
        <v>9.01</v>
      </c>
      <c r="M77" s="81" t="n">
        <v>4.79</v>
      </c>
      <c r="N77" s="82" t="n">
        <v>17697</v>
      </c>
      <c r="O77" s="83" t="n">
        <f aca="false">SUM(N77*M77)</f>
        <v>84768.63</v>
      </c>
      <c r="P77" s="41" t="n">
        <v>1</v>
      </c>
      <c r="Q77" s="41"/>
      <c r="R77" s="41"/>
      <c r="S77" s="41"/>
      <c r="T77" s="41"/>
      <c r="U77" s="41"/>
      <c r="V77" s="86" t="n">
        <f aca="false">O77/24*P77</f>
        <v>3532.02625</v>
      </c>
      <c r="W77" s="83"/>
      <c r="X77" s="83"/>
      <c r="Y77" s="83"/>
      <c r="Z77" s="83"/>
      <c r="AA77" s="83"/>
      <c r="AB77" s="86" t="n">
        <f aca="false">V77</f>
        <v>3532.02625</v>
      </c>
      <c r="AC77" s="86" t="n">
        <f aca="false">AB77*50%</f>
        <v>1766.013125</v>
      </c>
      <c r="AD77" s="86" t="n">
        <f aca="false">(AB77+AC77)*25%</f>
        <v>1324.50984375</v>
      </c>
      <c r="AE77" s="86" t="n">
        <f aca="false">SUM(AB77+AD77+AC77)*10%</f>
        <v>662.254921875</v>
      </c>
      <c r="AF77" s="86" t="n">
        <f aca="false">SUM(AB77:AE77)</f>
        <v>7284.804140625</v>
      </c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2"/>
      <c r="AW77" s="112"/>
      <c r="AX77" s="113"/>
      <c r="AY77" s="112"/>
      <c r="AZ77" s="111"/>
      <c r="BA77" s="112"/>
      <c r="BB77" s="112"/>
      <c r="BC77" s="112" t="n">
        <f aca="false">P77+Q77+R77</f>
        <v>1</v>
      </c>
      <c r="BD77" s="85" t="n">
        <f aca="false">(AB77+AC77+AD77)*30%</f>
        <v>1986.764765625</v>
      </c>
      <c r="BE77" s="85"/>
      <c r="BF77" s="112"/>
      <c r="BG77" s="111" t="n">
        <f aca="false">P77+Q77+R77</f>
        <v>1</v>
      </c>
      <c r="BH77" s="115" t="n">
        <f aca="false">(AB77+AC77+AD77)*35%</f>
        <v>2317.8922265625</v>
      </c>
      <c r="BI77" s="85"/>
      <c r="BJ77" s="85"/>
      <c r="BK77" s="86" t="n">
        <f aca="false">AG77+AU77+AZ77+BB77+BD77+BF77+BH77+BE77+BI77+BJ77</f>
        <v>4304.6569921875</v>
      </c>
      <c r="BL77" s="86" t="n">
        <f aca="false">AF77+BK77</f>
        <v>11589.4611328125</v>
      </c>
      <c r="BM77" s="86" t="n">
        <f aca="false">AD77+AC77+AE77</f>
        <v>3752.777890625</v>
      </c>
      <c r="BN77" s="86" t="n">
        <f aca="false">BL77-BM77</f>
        <v>7836.6832421875</v>
      </c>
      <c r="BO77" s="86" t="n">
        <f aca="false">BL77*12</f>
        <v>139073.53359375</v>
      </c>
    </row>
    <row r="78" customFormat="false" ht="15.75" hidden="false" customHeight="true" outlineLevel="0" collapsed="false">
      <c r="B78" s="153" t="s">
        <v>210</v>
      </c>
      <c r="C78" s="41" t="s">
        <v>197</v>
      </c>
      <c r="D78" s="78" t="s">
        <v>134</v>
      </c>
      <c r="E78" s="78" t="s">
        <v>88</v>
      </c>
      <c r="F78" s="41" t="n">
        <v>47</v>
      </c>
      <c r="G78" s="79" t="n">
        <v>43274</v>
      </c>
      <c r="H78" s="79" t="n">
        <v>45100</v>
      </c>
      <c r="I78" s="78" t="s">
        <v>135</v>
      </c>
      <c r="J78" s="80" t="s">
        <v>95</v>
      </c>
      <c r="K78" s="41" t="s">
        <v>96</v>
      </c>
      <c r="L78" s="81" t="n">
        <v>18</v>
      </c>
      <c r="M78" s="81" t="n">
        <v>5.24</v>
      </c>
      <c r="N78" s="82" t="n">
        <v>17697</v>
      </c>
      <c r="O78" s="83" t="n">
        <f aca="false">SUM(N78*M78)</f>
        <v>92732.28</v>
      </c>
      <c r="P78" s="41" t="n">
        <v>1</v>
      </c>
      <c r="Q78" s="41"/>
      <c r="R78" s="41"/>
      <c r="S78" s="41"/>
      <c r="T78" s="41"/>
      <c r="U78" s="41"/>
      <c r="V78" s="86" t="n">
        <f aca="false">O78/24*P78</f>
        <v>3863.845</v>
      </c>
      <c r="W78" s="83"/>
      <c r="X78" s="83"/>
      <c r="Y78" s="83"/>
      <c r="Z78" s="83"/>
      <c r="AA78" s="83"/>
      <c r="AB78" s="86" t="n">
        <f aca="false">V78</f>
        <v>3863.845</v>
      </c>
      <c r="AC78" s="86" t="n">
        <f aca="false">AB78*50%</f>
        <v>1931.9225</v>
      </c>
      <c r="AD78" s="86" t="n">
        <f aca="false">(AB78+AC78)*25%</f>
        <v>1448.941875</v>
      </c>
      <c r="AE78" s="86" t="n">
        <f aca="false">SUM(AB78+AD78+AC78)*10%</f>
        <v>724.4709375</v>
      </c>
      <c r="AF78" s="86" t="n">
        <f aca="false">SUM(AB78:AE78)</f>
        <v>7969.1803125</v>
      </c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2"/>
      <c r="AW78" s="112"/>
      <c r="AX78" s="112"/>
      <c r="AY78" s="112"/>
      <c r="AZ78" s="111"/>
      <c r="BA78" s="112"/>
      <c r="BB78" s="112"/>
      <c r="BC78" s="112" t="n">
        <f aca="false">P78+Q78+R78</f>
        <v>1</v>
      </c>
      <c r="BD78" s="85" t="n">
        <f aca="false">(AB78+AC78+AD78)*30%</f>
        <v>2173.4128125</v>
      </c>
      <c r="BE78" s="85"/>
      <c r="BF78" s="112"/>
      <c r="BG78" s="111" t="n">
        <f aca="false">P78+Q78+R78</f>
        <v>1</v>
      </c>
      <c r="BH78" s="115" t="n">
        <f aca="false">(AB78+AC78+AD78)*40%</f>
        <v>2897.88375</v>
      </c>
      <c r="BI78" s="85"/>
      <c r="BJ78" s="85"/>
      <c r="BK78" s="86" t="n">
        <f aca="false">AG78+AU78+AZ78+BB78+BD78+BF78+BH78+BE78+BI78+BJ78</f>
        <v>5071.2965625</v>
      </c>
      <c r="BL78" s="86" t="n">
        <f aca="false">AF78+BK78</f>
        <v>13040.476875</v>
      </c>
      <c r="BM78" s="86" t="n">
        <f aca="false">AD78+AC78+AE78</f>
        <v>4105.3353125</v>
      </c>
      <c r="BN78" s="86" t="n">
        <f aca="false">BL78-BM78</f>
        <v>8935.1415625</v>
      </c>
      <c r="BO78" s="86" t="n">
        <f aca="false">BL78*12</f>
        <v>156485.7225</v>
      </c>
    </row>
    <row r="79" customFormat="false" ht="15.75" hidden="false" customHeight="true" outlineLevel="0" collapsed="false">
      <c r="B79" s="102" t="s">
        <v>198</v>
      </c>
      <c r="C79" s="33"/>
      <c r="D79" s="78"/>
      <c r="E79" s="41"/>
      <c r="F79" s="41"/>
      <c r="G79" s="41"/>
      <c r="H79" s="41"/>
      <c r="I79" s="41"/>
      <c r="J79" s="128"/>
      <c r="K79" s="33"/>
      <c r="L79" s="33"/>
      <c r="M79" s="126"/>
      <c r="N79" s="106"/>
      <c r="O79" s="107" t="n">
        <f aca="false">O46+O47+O58+O75+O52</f>
        <v>4721913.54</v>
      </c>
      <c r="P79" s="107" t="n">
        <f aca="false">P46+P47+P58+P75+P52</f>
        <v>100</v>
      </c>
      <c r="Q79" s="107" t="n">
        <f aca="false">Q46+Q47+Q58+Q75+Q52</f>
        <v>121</v>
      </c>
      <c r="R79" s="107" t="n">
        <f aca="false">R46+R47+R58+R75+R52</f>
        <v>65</v>
      </c>
      <c r="S79" s="107" t="n">
        <f aca="false">S46+S47+S58+S75+S52</f>
        <v>3</v>
      </c>
      <c r="T79" s="107" t="n">
        <f aca="false">T46+T47+T58+T75+T52</f>
        <v>10</v>
      </c>
      <c r="U79" s="107" t="n">
        <f aca="false">U46+U47+U58+U75+U52</f>
        <v>8</v>
      </c>
      <c r="V79" s="107" t="n">
        <f aca="false">V46+V47+V58+V75+V52</f>
        <v>551962.05625</v>
      </c>
      <c r="W79" s="107" t="n">
        <f aca="false">W46+W47+W58+W75+W52</f>
        <v>677197.82625</v>
      </c>
      <c r="X79" s="107" t="n">
        <f aca="false">X46+X47+X58+X75+X52</f>
        <v>361582.891875</v>
      </c>
      <c r="Y79" s="107" t="n">
        <f aca="false">Y46+Y47+Y58+Y75+Y52</f>
        <v>17254.575</v>
      </c>
      <c r="Z79" s="107" t="n">
        <f aca="false">Z46+Z47+Z58+Z75+Z52</f>
        <v>49706.44875</v>
      </c>
      <c r="AA79" s="107" t="n">
        <f aca="false">AA46+AA47+AA58+AA75+AA52</f>
        <v>40780.524375</v>
      </c>
      <c r="AB79" s="107" t="n">
        <f aca="false">AB46+AB47+AB58+AB75+AB52</f>
        <v>1698484.3225</v>
      </c>
      <c r="AC79" s="107" t="n">
        <f aca="false">AC46+AC47+AC58+AC75+AC52</f>
        <v>849242.16125</v>
      </c>
      <c r="AD79" s="107" t="n">
        <f aca="false">AD46+AD47+AD58+AD75+AD52</f>
        <v>636931.6209375</v>
      </c>
      <c r="AE79" s="107" t="n">
        <f aca="false">AE46+AE47+AE58+AE75+AE52</f>
        <v>290893.746210938</v>
      </c>
      <c r="AF79" s="107" t="n">
        <f aca="false">AF46+AF47+AF58+AF75+AF52</f>
        <v>3475551.85089844</v>
      </c>
      <c r="AG79" s="107" t="n">
        <f aca="false">AG46+AG47+AG58+AG75+AG52</f>
        <v>0</v>
      </c>
      <c r="AH79" s="107" t="n">
        <f aca="false">AH46+AH47+AH58+AH75+AH52</f>
        <v>16.5</v>
      </c>
      <c r="AI79" s="107" t="n">
        <f aca="false">AI46+AI47+AI58+AI75+AI52</f>
        <v>9401.53125</v>
      </c>
      <c r="AJ79" s="107" t="n">
        <f aca="false">AJ46+AJ47+AJ58+AJ75+AJ52</f>
        <v>0</v>
      </c>
      <c r="AK79" s="107" t="n">
        <f aca="false">AK46+AK47+AK58+AK75+AK52</f>
        <v>0</v>
      </c>
      <c r="AL79" s="107" t="n">
        <f aca="false">AL46+AL47+AL58+AL75+AL52</f>
        <v>16.6777777777778</v>
      </c>
      <c r="AM79" s="107" t="n">
        <f aca="false">AM46+AM47+AM58+AM75+AM52</f>
        <v>9401.53125</v>
      </c>
      <c r="AN79" s="107" t="n">
        <f aca="false">AN46+AN47+AN58+AN75+AN52</f>
        <v>12.5</v>
      </c>
      <c r="AO79" s="107" t="n">
        <f aca="false">AO46+AO47+AO58+AO75+AO52</f>
        <v>5530.3125</v>
      </c>
      <c r="AP79" s="107" t="n">
        <f aca="false">AP46+AP47+AP58+AP75+AP52</f>
        <v>8.5</v>
      </c>
      <c r="AQ79" s="107" t="n">
        <f aca="false">AQ46+AQ47+AQ58+AQ75+AQ52</f>
        <v>7853.04375</v>
      </c>
      <c r="AR79" s="107" t="n">
        <f aca="false">AR46+AR47+AR58+AR75+AR52</f>
        <v>55.5</v>
      </c>
      <c r="AS79" s="107" t="n">
        <f aca="false">AS46+AS47+AS58+AS75+AS52</f>
        <v>13383.35625</v>
      </c>
      <c r="AT79" s="107" t="n">
        <f aca="false">AT46+AT47+AT58+AT75+AT52</f>
        <v>98.1777777777778</v>
      </c>
      <c r="AU79" s="107" t="n">
        <f aca="false">AU46+AU47+AU58+AU75+AU52</f>
        <v>13383.35625</v>
      </c>
      <c r="AV79" s="107" t="n">
        <f aca="false">AV46+AV47+AV58+AV75+AV52</f>
        <v>67</v>
      </c>
      <c r="AW79" s="107" t="n">
        <f aca="false">AW46+AW47+AW58+AW75+AW52</f>
        <v>2</v>
      </c>
      <c r="AX79" s="107" t="n">
        <f aca="false">AX46+AX47+AX58+AX75+AX52</f>
        <v>3</v>
      </c>
      <c r="AY79" s="107" t="n">
        <f aca="false">AY46+AY47+AY58+AY75+AY52</f>
        <v>1</v>
      </c>
      <c r="AZ79" s="107" t="n">
        <f aca="false">AZ46+AZ47+AZ58+AZ75+AZ52</f>
        <v>60169.8</v>
      </c>
      <c r="BA79" s="107" t="n">
        <f aca="false">BA46+BA47+BA58+BA75+BA52</f>
        <v>3</v>
      </c>
      <c r="BB79" s="107" t="n">
        <f aca="false">BB46+BB47+BB58+BB75+BB52</f>
        <v>10618.2</v>
      </c>
      <c r="BC79" s="107" t="n">
        <f aca="false">BC46+BC47+BC58+BC75+BC52</f>
        <v>307</v>
      </c>
      <c r="BD79" s="107" t="n">
        <f aca="false">BD46+BD47+BD58+BD75+BD52</f>
        <v>955397.43140625</v>
      </c>
      <c r="BE79" s="107" t="n">
        <f aca="false">BE46+BE47+BE58+BE75+BE52</f>
        <v>17697</v>
      </c>
      <c r="BF79" s="107" t="n">
        <f aca="false">BF46+BF47+BF58+BF75+BF52</f>
        <v>35394</v>
      </c>
      <c r="BG79" s="107" t="n">
        <f aca="false">BG46+BG47+BG58+BG75+BG52</f>
        <v>242</v>
      </c>
      <c r="BH79" s="107" t="n">
        <f aca="false">BH46+BH47+BH58+BH75+BH52</f>
        <v>971660.697890625</v>
      </c>
      <c r="BI79" s="107" t="n">
        <f aca="false">BI46+BI47+BI58+BI75+BI52</f>
        <v>29170</v>
      </c>
      <c r="BJ79" s="107" t="n">
        <f aca="false">BJ46+BJ47+BJ58+BJ75+BJ52</f>
        <v>17697</v>
      </c>
      <c r="BK79" s="107" t="n">
        <f aca="false">BK46+BK47+BK58+BK75+BK52</f>
        <v>2111187.48554687</v>
      </c>
      <c r="BL79" s="107" t="n">
        <f aca="false">BL46+BL47+BL58+BL75+BL52</f>
        <v>5586739.33644531</v>
      </c>
      <c r="BM79" s="107" t="n">
        <f aca="false">BM46+BM47+BM58+BM75+BM52</f>
        <v>2721300.64144531</v>
      </c>
      <c r="BN79" s="107" t="n">
        <f aca="false">BN46+BN47+BN58+BN75+BN52</f>
        <v>2865438.695</v>
      </c>
      <c r="BO79" s="107" t="n">
        <f aca="false">BO46+BO47+BO58+BO75+BO52</f>
        <v>67040872.0373438</v>
      </c>
    </row>
    <row r="80" customFormat="false" ht="15.75" hidden="true" customHeight="true" outlineLevel="0" collapsed="false">
      <c r="B80" s="3"/>
      <c r="C80" s="3"/>
      <c r="D80" s="9"/>
      <c r="E80" s="10"/>
      <c r="F80" s="10"/>
      <c r="G80" s="10"/>
      <c r="H80" s="10"/>
      <c r="I80" s="10"/>
      <c r="J80" s="5"/>
      <c r="K80" s="3"/>
      <c r="L80" s="3"/>
      <c r="M80" s="29"/>
      <c r="N80" s="3"/>
      <c r="O80" s="129"/>
      <c r="P80" s="3"/>
      <c r="Q80" s="8"/>
      <c r="R80" s="3"/>
      <c r="S80" s="6"/>
      <c r="T80" s="6"/>
      <c r="U80" s="6"/>
      <c r="V80" s="3"/>
      <c r="W80" s="3"/>
      <c r="X80" s="3"/>
      <c r="Y80" s="3"/>
      <c r="Z80" s="3"/>
      <c r="AA80" s="3"/>
      <c r="AB80" s="3"/>
      <c r="AU80" s="16"/>
      <c r="AV80" s="130"/>
      <c r="AW80" s="130"/>
      <c r="AX80" s="130"/>
      <c r="AY80" s="130"/>
      <c r="AZ80" s="130"/>
      <c r="BA80" s="16"/>
      <c r="BB80" s="16"/>
      <c r="BK80" s="26"/>
      <c r="BL80" s="131"/>
      <c r="BM80" s="131"/>
      <c r="BN80" s="131"/>
      <c r="BO80" s="16"/>
    </row>
    <row r="81" customFormat="false" ht="15.75" hidden="false" customHeight="true" outlineLevel="0" collapsed="false">
      <c r="B81" s="8" t="s">
        <v>199</v>
      </c>
      <c r="C81" s="20" t="s">
        <v>200</v>
      </c>
      <c r="D81" s="9"/>
      <c r="E81" s="3"/>
      <c r="F81" s="3"/>
      <c r="G81" s="132" t="s">
        <v>201</v>
      </c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3"/>
      <c r="Z81" s="3"/>
      <c r="AA81" s="3"/>
      <c r="AB81" s="3"/>
      <c r="AD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4"/>
      <c r="AV81" s="16"/>
      <c r="AW81" s="16"/>
      <c r="AX81" s="16"/>
      <c r="AY81" s="16"/>
      <c r="AZ81" s="16"/>
      <c r="BA81" s="16"/>
      <c r="BB81" s="16"/>
      <c r="BK81" s="133"/>
      <c r="BL81" s="134"/>
      <c r="BM81" s="134"/>
      <c r="BN81" s="134"/>
      <c r="BO81" s="133"/>
    </row>
    <row r="82" customFormat="false" ht="15.75" hidden="true" customHeight="true" outlineLevel="0" collapsed="false">
      <c r="B82" s="8"/>
      <c r="C82" s="8"/>
      <c r="D82" s="9"/>
      <c r="E82" s="3"/>
      <c r="F82" s="3"/>
      <c r="G82" s="3"/>
      <c r="H82" s="3"/>
      <c r="I82" s="3"/>
      <c r="J82" s="135"/>
      <c r="K82" s="3"/>
      <c r="L82" s="136"/>
      <c r="M82" s="6"/>
      <c r="N82" s="8"/>
      <c r="O82" s="137"/>
      <c r="P82" s="138"/>
      <c r="Q82" s="137"/>
      <c r="R82" s="138"/>
      <c r="S82" s="6"/>
      <c r="T82" s="6"/>
      <c r="U82" s="6"/>
      <c r="V82" s="8"/>
      <c r="W82" s="3"/>
      <c r="X82" s="137"/>
      <c r="Y82" s="3"/>
      <c r="Z82" s="3"/>
      <c r="AA82" s="3"/>
      <c r="AB82" s="3"/>
      <c r="AD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4"/>
      <c r="AV82" s="134"/>
      <c r="AW82" s="16"/>
      <c r="AX82" s="134"/>
      <c r="AY82" s="134"/>
      <c r="AZ82" s="134"/>
      <c r="BA82" s="16"/>
      <c r="BB82" s="16"/>
      <c r="BK82" s="139"/>
      <c r="BL82" s="139"/>
      <c r="BM82" s="139"/>
      <c r="BN82" s="139"/>
    </row>
    <row r="83" customFormat="false" ht="15.75" hidden="false" customHeight="true" outlineLevel="0" collapsed="false">
      <c r="B83" s="8" t="s">
        <v>202</v>
      </c>
      <c r="C83" s="8" t="s">
        <v>203</v>
      </c>
      <c r="D83" s="140"/>
      <c r="E83" s="3"/>
      <c r="F83" s="3"/>
      <c r="G83" s="20" t="s">
        <v>204</v>
      </c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3"/>
      <c r="AA83" s="3"/>
      <c r="AB83" s="3"/>
      <c r="AD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4"/>
      <c r="AV83" s="16"/>
      <c r="AW83" s="16"/>
      <c r="AX83" s="16"/>
      <c r="AY83" s="16"/>
      <c r="AZ83" s="16"/>
      <c r="BA83" s="16"/>
      <c r="BB83" s="16"/>
      <c r="BK83" s="139"/>
      <c r="BL83" s="139"/>
      <c r="BM83" s="139"/>
      <c r="BN83" s="139"/>
    </row>
    <row r="84" customFormat="false" ht="15.75" hidden="true" customHeight="true" outlineLevel="0" collapsed="false">
      <c r="B84" s="8"/>
      <c r="C84" s="8"/>
      <c r="D84" s="140"/>
      <c r="E84" s="10"/>
      <c r="F84" s="10"/>
      <c r="G84" s="10"/>
      <c r="H84" s="10"/>
      <c r="I84" s="10"/>
      <c r="J84" s="5"/>
      <c r="K84" s="3"/>
      <c r="L84" s="3"/>
      <c r="M84" s="29"/>
      <c r="N84" s="8"/>
      <c r="O84" s="8"/>
      <c r="P84" s="8"/>
      <c r="Q84" s="8"/>
      <c r="R84" s="8"/>
      <c r="S84" s="6"/>
      <c r="T84" s="6"/>
      <c r="U84" s="6"/>
      <c r="V84" s="8"/>
      <c r="W84" s="3"/>
      <c r="X84" s="3"/>
      <c r="Y84" s="3"/>
      <c r="Z84" s="3"/>
      <c r="AA84" s="3"/>
      <c r="AB84" s="3"/>
      <c r="AU84" s="16"/>
      <c r="AV84" s="16"/>
      <c r="AW84" s="16"/>
      <c r="AX84" s="16"/>
      <c r="AY84" s="16"/>
      <c r="AZ84" s="16"/>
      <c r="BA84" s="16"/>
      <c r="BB84" s="16"/>
    </row>
    <row r="85" customFormat="false" ht="15.75" hidden="false" customHeight="true" outlineLevel="0" collapsed="false">
      <c r="B85" s="8" t="s">
        <v>205</v>
      </c>
      <c r="C85" s="8" t="s">
        <v>206</v>
      </c>
      <c r="D85" s="140"/>
      <c r="E85" s="10"/>
      <c r="F85" s="10"/>
      <c r="G85" s="10"/>
      <c r="H85" s="10"/>
      <c r="I85" s="10"/>
      <c r="J85" s="5"/>
      <c r="K85" s="3"/>
      <c r="L85" s="3"/>
      <c r="M85" s="29"/>
      <c r="N85" s="8"/>
      <c r="O85" s="8"/>
      <c r="P85" s="141"/>
      <c r="Q85" s="8"/>
      <c r="R85" s="8"/>
      <c r="S85" s="6"/>
      <c r="T85" s="6"/>
      <c r="U85" s="6"/>
      <c r="V85" s="8"/>
      <c r="W85" s="3"/>
      <c r="X85" s="3"/>
      <c r="Y85" s="3"/>
      <c r="Z85" s="3"/>
      <c r="AA85" s="3"/>
      <c r="AB85" s="3"/>
      <c r="AU85" s="16"/>
      <c r="AV85" s="16"/>
      <c r="AW85" s="16"/>
      <c r="AX85" s="16"/>
      <c r="AY85" s="16"/>
      <c r="AZ85" s="16"/>
      <c r="BA85" s="16"/>
      <c r="BB85" s="16"/>
    </row>
    <row r="86" customFormat="false" ht="15.75" hidden="false" customHeight="true" outlineLevel="0" collapsed="false">
      <c r="B86" s="8"/>
      <c r="C86" s="8"/>
      <c r="D86" s="9"/>
      <c r="E86" s="10"/>
      <c r="F86" s="10"/>
      <c r="G86" s="10"/>
      <c r="H86" s="10"/>
      <c r="I86" s="10"/>
      <c r="J86" s="5"/>
      <c r="K86" s="3"/>
      <c r="L86" s="3"/>
      <c r="M86" s="29"/>
      <c r="N86" s="8"/>
      <c r="O86" s="8"/>
      <c r="P86" s="8"/>
      <c r="Q86" s="8"/>
      <c r="R86" s="8"/>
      <c r="S86" s="6"/>
      <c r="T86" s="6"/>
      <c r="U86" s="6"/>
      <c r="V86" s="8"/>
      <c r="W86" s="3"/>
      <c r="X86" s="3"/>
      <c r="Y86" s="3"/>
      <c r="Z86" s="3"/>
      <c r="AA86" s="3"/>
      <c r="AB86" s="3"/>
      <c r="BB86" s="142"/>
    </row>
    <row r="87" customFormat="false" ht="15.75" hidden="false" customHeight="true" outlineLevel="0" collapsed="false">
      <c r="D87" s="9"/>
      <c r="E87" s="10"/>
      <c r="F87" s="10"/>
      <c r="G87" s="10"/>
      <c r="H87" s="10"/>
      <c r="I87" s="10"/>
      <c r="J87" s="5"/>
      <c r="K87" s="3"/>
      <c r="L87" s="3"/>
      <c r="M87" s="29"/>
      <c r="N87" s="3"/>
      <c r="O87" s="3"/>
      <c r="P87" s="3"/>
      <c r="Q87" s="8"/>
      <c r="R87" s="3"/>
      <c r="S87" s="6"/>
      <c r="T87" s="6"/>
      <c r="U87" s="6"/>
      <c r="V87" s="3"/>
      <c r="W87" s="3"/>
      <c r="X87" s="3"/>
      <c r="Y87" s="3"/>
      <c r="Z87" s="3"/>
      <c r="AA87" s="3"/>
      <c r="AB87" s="3"/>
    </row>
    <row r="88" customFormat="false" ht="15.75" hidden="false" customHeight="true" outlineLevel="0" collapsed="false">
      <c r="B88" s="3"/>
      <c r="C88" s="3"/>
      <c r="D88" s="9"/>
      <c r="E88" s="10"/>
      <c r="F88" s="10"/>
      <c r="G88" s="10"/>
      <c r="H88" s="10"/>
      <c r="I88" s="10"/>
      <c r="J88" s="5"/>
      <c r="K88" s="3"/>
      <c r="L88" s="3"/>
      <c r="M88" s="29"/>
      <c r="N88" s="3"/>
      <c r="O88" s="3"/>
      <c r="P88" s="3"/>
      <c r="Q88" s="8"/>
      <c r="R88" s="3"/>
      <c r="S88" s="6"/>
      <c r="T88" s="6"/>
      <c r="U88" s="6"/>
      <c r="V88" s="3"/>
      <c r="W88" s="3"/>
      <c r="X88" s="3"/>
      <c r="Y88" s="3"/>
      <c r="Z88" s="3"/>
      <c r="AA88" s="3"/>
      <c r="AB88" s="3"/>
    </row>
    <row r="89" customFormat="false" ht="15.75" hidden="false" customHeight="true" outlineLevel="0" collapsed="false">
      <c r="B89" s="3"/>
      <c r="C89" s="3"/>
      <c r="D89" s="9"/>
      <c r="E89" s="10"/>
      <c r="F89" s="10"/>
      <c r="G89" s="10"/>
      <c r="H89" s="10"/>
      <c r="I89" s="10"/>
      <c r="J89" s="5"/>
      <c r="K89" s="3"/>
      <c r="L89" s="3"/>
      <c r="M89" s="29"/>
      <c r="N89" s="3"/>
      <c r="O89" s="3"/>
      <c r="P89" s="3"/>
      <c r="Q89" s="8"/>
      <c r="R89" s="3"/>
      <c r="S89" s="6"/>
      <c r="T89" s="6"/>
      <c r="U89" s="6"/>
      <c r="V89" s="3"/>
      <c r="W89" s="3"/>
      <c r="X89" s="3"/>
      <c r="Y89" s="3"/>
      <c r="Z89" s="3"/>
      <c r="AA89" s="3"/>
      <c r="AB89" s="3"/>
    </row>
    <row r="90" customFormat="false" ht="15.75" hidden="false" customHeight="true" outlineLevel="0" collapsed="false">
      <c r="D90" s="143"/>
      <c r="E90" s="144"/>
      <c r="F90" s="144"/>
      <c r="G90" s="144"/>
      <c r="H90" s="144"/>
      <c r="I90" s="144"/>
      <c r="M90" s="145"/>
      <c r="O90" s="146"/>
      <c r="Q90" s="147"/>
    </row>
    <row r="91" customFormat="false" ht="15.75" hidden="false" customHeight="true" outlineLevel="0" collapsed="false">
      <c r="D91" s="143"/>
      <c r="E91" s="144"/>
      <c r="F91" s="144"/>
      <c r="G91" s="144"/>
      <c r="H91" s="144"/>
      <c r="I91" s="144"/>
      <c r="M91" s="145"/>
      <c r="O91" s="148"/>
      <c r="Q91" s="147"/>
      <c r="AF91" s="0" t="s">
        <v>207</v>
      </c>
    </row>
    <row r="92" customFormat="false" ht="15.75" hidden="false" customHeight="true" outlineLevel="0" collapsed="false">
      <c r="D92" s="143"/>
      <c r="E92" s="144"/>
      <c r="F92" s="144"/>
      <c r="G92" s="144"/>
      <c r="H92" s="144"/>
      <c r="I92" s="144"/>
      <c r="M92" s="145"/>
      <c r="Q92" s="147"/>
    </row>
    <row r="93" customFormat="false" ht="15.75" hidden="false" customHeight="true" outlineLevel="0" collapsed="false"/>
  </sheetData>
  <mergeCells count="60">
    <mergeCell ref="B10:B14"/>
    <mergeCell ref="C10:C14"/>
    <mergeCell ref="D10:D14"/>
    <mergeCell ref="E10:E14"/>
    <mergeCell ref="F10:J11"/>
    <mergeCell ref="K10:K14"/>
    <mergeCell ref="L10:L14"/>
    <mergeCell ref="M10:M14"/>
    <mergeCell ref="N10:N14"/>
    <mergeCell ref="O10:O14"/>
    <mergeCell ref="P10:R13"/>
    <mergeCell ref="S10:U13"/>
    <mergeCell ref="V10:AB11"/>
    <mergeCell ref="AC10:AC14"/>
    <mergeCell ref="AD10:AD14"/>
    <mergeCell ref="AE10:AE14"/>
    <mergeCell ref="AF10:AF14"/>
    <mergeCell ref="AG10:AG12"/>
    <mergeCell ref="AH10:AS10"/>
    <mergeCell ref="AT10:AU13"/>
    <mergeCell ref="AV10:AZ12"/>
    <mergeCell ref="BA10:BB13"/>
    <mergeCell ref="BC10:BC14"/>
    <mergeCell ref="BD10:BD14"/>
    <mergeCell ref="BE10:BE14"/>
    <mergeCell ref="BF10:BF14"/>
    <mergeCell ref="BG10:BG14"/>
    <mergeCell ref="BH10:BH14"/>
    <mergeCell ref="BI10:BI14"/>
    <mergeCell ref="BJ10:BJ14"/>
    <mergeCell ref="BK10:BK14"/>
    <mergeCell ref="BL10:BL14"/>
    <mergeCell ref="BM10:BM14"/>
    <mergeCell ref="BN10:BN14"/>
    <mergeCell ref="BO10:BO14"/>
    <mergeCell ref="AH11:AM11"/>
    <mergeCell ref="AN11:AS11"/>
    <mergeCell ref="F12:F14"/>
    <mergeCell ref="G12:H13"/>
    <mergeCell ref="I12:I14"/>
    <mergeCell ref="J12:J14"/>
    <mergeCell ref="V12:X13"/>
    <mergeCell ref="Y12:AA13"/>
    <mergeCell ref="AB12:AB14"/>
    <mergeCell ref="AH12:AI12"/>
    <mergeCell ref="AJ12:AK12"/>
    <mergeCell ref="AL12:AM13"/>
    <mergeCell ref="AN12:AO12"/>
    <mergeCell ref="AP12:AQ12"/>
    <mergeCell ref="AR12:AS13"/>
    <mergeCell ref="AH13:AH14"/>
    <mergeCell ref="AI13:AI14"/>
    <mergeCell ref="AJ13:AK13"/>
    <mergeCell ref="AN13:AO13"/>
    <mergeCell ref="AP13:AQ13"/>
    <mergeCell ref="AV13:AV14"/>
    <mergeCell ref="AW13:AY13"/>
    <mergeCell ref="AZ13:AZ14"/>
    <mergeCell ref="G81:X81"/>
    <mergeCell ref="G83:Y8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3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85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BO94"/>
  <sheetViews>
    <sheetView showFormulas="false" showGridLines="true" showRowColHeaders="true" showZeros="true" rightToLeft="false" tabSelected="true" showOutlineSymbols="true" defaultGridColor="true" view="pageBreakPreview" topLeftCell="A76" colorId="64" zoomScale="100" zoomScaleNormal="96" zoomScalePageLayoutView="100" workbookViewId="0">
      <selection pane="topLeft" activeCell="E21" activeCellId="0" sqref="E21"/>
    </sheetView>
  </sheetViews>
  <sheetFormatPr defaultColWidth="8.578125" defaultRowHeight="15" zeroHeight="false" outlineLevelRow="0" outlineLevelCol="0"/>
  <cols>
    <col collapsed="false" customWidth="true" hidden="false" outlineLevel="0" max="2" min="2" style="0" width="32.42"/>
    <col collapsed="false" customWidth="true" hidden="false" outlineLevel="0" max="3" min="3" style="0" width="14.57"/>
    <col collapsed="false" customWidth="true" hidden="false" outlineLevel="0" max="4" min="4" style="0" width="16.57"/>
    <col collapsed="false" customWidth="true" hidden="false" outlineLevel="0" max="6" min="5" style="0" width="5.28"/>
    <col collapsed="false" customWidth="true" hidden="false" outlineLevel="0" max="7" min="7" style="0" width="10.85"/>
    <col collapsed="false" customWidth="true" hidden="false" outlineLevel="0" max="8" min="8" style="0" width="12.29"/>
    <col collapsed="false" customWidth="true" hidden="false" outlineLevel="0" max="9" min="9" style="0" width="11.99"/>
    <col collapsed="false" customWidth="true" hidden="false" outlineLevel="0" max="10" min="10" style="0" width="6.15"/>
    <col collapsed="false" customWidth="true" hidden="false" outlineLevel="0" max="12" min="12" style="0" width="6.71"/>
    <col collapsed="false" customWidth="true" hidden="false" outlineLevel="0" max="13" min="13" style="0" width="6.28"/>
    <col collapsed="false" customWidth="true" hidden="false" outlineLevel="0" max="14" min="14" style="0" width="8.14"/>
    <col collapsed="false" customWidth="true" hidden="false" outlineLevel="0" max="15" min="15" style="0" width="9.58"/>
    <col collapsed="false" customWidth="true" hidden="false" outlineLevel="0" max="16" min="16" style="0" width="5.86"/>
    <col collapsed="false" customWidth="true" hidden="false" outlineLevel="0" max="17" min="17" style="0" width="6.71"/>
    <col collapsed="false" customWidth="true" hidden="false" outlineLevel="0" max="18" min="18" style="0" width="5.14"/>
    <col collapsed="false" customWidth="true" hidden="false" outlineLevel="0" max="19" min="19" style="2" width="4.71"/>
    <col collapsed="false" customWidth="true" hidden="false" outlineLevel="0" max="20" min="20" style="2" width="5.28"/>
    <col collapsed="false" customWidth="true" hidden="false" outlineLevel="0" max="21" min="21" style="2" width="5.43"/>
    <col collapsed="false" customWidth="true" hidden="false" outlineLevel="0" max="22" min="22" style="0" width="10.14"/>
    <col collapsed="false" customWidth="true" hidden="false" outlineLevel="0" max="23" min="23" style="0" width="10.71"/>
    <col collapsed="false" customWidth="true" hidden="false" outlineLevel="0" max="24" min="24" style="0" width="9.71"/>
    <col collapsed="false" customWidth="true" hidden="false" outlineLevel="0" max="25" min="25" style="0" width="8.42"/>
    <col collapsed="false" customWidth="true" hidden="false" outlineLevel="0" max="26" min="26" style="0" width="8"/>
    <col collapsed="false" customWidth="true" hidden="false" outlineLevel="0" max="27" min="27" style="0" width="8.71"/>
    <col collapsed="false" customWidth="true" hidden="false" outlineLevel="0" max="28" min="28" style="0" width="12.57"/>
    <col collapsed="false" customWidth="true" hidden="false" outlineLevel="0" max="29" min="29" style="0" width="14.43"/>
    <col collapsed="false" customWidth="true" hidden="false" outlineLevel="0" max="30" min="30" style="0" width="11.42"/>
    <col collapsed="false" customWidth="true" hidden="false" outlineLevel="0" max="31" min="31" style="0" width="12.42"/>
    <col collapsed="false" customWidth="true" hidden="false" outlineLevel="0" max="32" min="32" style="0" width="11.86"/>
    <col collapsed="false" customWidth="true" hidden="true" outlineLevel="0" max="33" min="33" style="0" width="6.42"/>
    <col collapsed="false" customWidth="true" hidden="false" outlineLevel="0" max="34" min="34" style="0" width="5.57"/>
    <col collapsed="false" customWidth="true" hidden="false" outlineLevel="0" max="35" min="35" style="0" width="7.71"/>
    <col collapsed="false" customWidth="true" hidden="false" outlineLevel="0" max="36" min="36" style="0" width="4.57"/>
    <col collapsed="false" customWidth="true" hidden="false" outlineLevel="0" max="37" min="37" style="0" width="7.42"/>
    <col collapsed="false" customWidth="true" hidden="false" outlineLevel="0" max="38" min="38" style="0" width="5.28"/>
    <col collapsed="false" customWidth="true" hidden="false" outlineLevel="0" max="39" min="39" style="0" width="7.71"/>
    <col collapsed="false" customWidth="true" hidden="false" outlineLevel="0" max="40" min="40" style="0" width="5.86"/>
    <col collapsed="false" customWidth="true" hidden="false" outlineLevel="0" max="41" min="41" style="0" width="7.42"/>
    <col collapsed="false" customWidth="true" hidden="false" outlineLevel="0" max="42" min="42" style="0" width="5.86"/>
    <col collapsed="false" customWidth="true" hidden="false" outlineLevel="0" max="43" min="43" style="0" width="7.71"/>
    <col collapsed="false" customWidth="true" hidden="false" outlineLevel="0" max="44" min="44" style="0" width="6.28"/>
    <col collapsed="false" customWidth="true" hidden="false" outlineLevel="0" max="45" min="45" style="0" width="8.14"/>
    <col collapsed="false" customWidth="true" hidden="false" outlineLevel="0" max="46" min="46" style="0" width="6.86"/>
    <col collapsed="false" customWidth="true" hidden="false" outlineLevel="0" max="47" min="47" style="0" width="8.71"/>
    <col collapsed="false" customWidth="true" hidden="false" outlineLevel="0" max="48" min="48" style="0" width="5.28"/>
    <col collapsed="false" customWidth="true" hidden="false" outlineLevel="0" max="49" min="49" style="0" width="4.57"/>
    <col collapsed="false" customWidth="true" hidden="false" outlineLevel="0" max="50" min="50" style="0" width="5.14"/>
    <col collapsed="false" customWidth="true" hidden="false" outlineLevel="0" max="51" min="51" style="0" width="4.43"/>
    <col collapsed="false" customWidth="true" hidden="false" outlineLevel="0" max="52" min="52" style="0" width="8.42"/>
    <col collapsed="false" customWidth="true" hidden="false" outlineLevel="0" max="53" min="53" style="0" width="3.99"/>
    <col collapsed="false" customWidth="true" hidden="false" outlineLevel="0" max="54" min="54" style="0" width="8.14"/>
    <col collapsed="false" customWidth="true" hidden="false" outlineLevel="0" max="55" min="55" style="0" width="6.57"/>
    <col collapsed="false" customWidth="true" hidden="false" outlineLevel="0" max="56" min="56" style="0" width="10.14"/>
    <col collapsed="false" customWidth="true" hidden="false" outlineLevel="0" max="58" min="58" style="0" width="5.01"/>
    <col collapsed="false" customWidth="true" hidden="false" outlineLevel="0" max="59" min="59" style="0" width="10.14"/>
    <col collapsed="false" customWidth="true" hidden="false" outlineLevel="0" max="60" min="60" style="0" width="8.42"/>
    <col collapsed="false" customWidth="true" hidden="false" outlineLevel="0" max="62" min="61" style="0" width="7.86"/>
    <col collapsed="false" customWidth="true" hidden="false" outlineLevel="0" max="63" min="63" style="0" width="11.42"/>
    <col collapsed="false" customWidth="true" hidden="false" outlineLevel="0" max="64" min="64" style="0" width="12.57"/>
    <col collapsed="false" customWidth="true" hidden="false" outlineLevel="0" max="65" min="65" style="0" width="12.14"/>
    <col collapsed="false" customWidth="true" hidden="false" outlineLevel="0" max="66" min="66" style="0" width="10.58"/>
    <col collapsed="false" customWidth="true" hidden="false" outlineLevel="0" max="67" min="67" style="0" width="13.29"/>
  </cols>
  <sheetData>
    <row r="1" customFormat="false" ht="15.75" hidden="false" customHeight="true" outlineLevel="0" collapsed="false">
      <c r="B1" s="3"/>
      <c r="C1" s="3"/>
      <c r="D1" s="3"/>
      <c r="E1" s="3"/>
      <c r="F1" s="3"/>
      <c r="G1" s="3"/>
      <c r="H1" s="3"/>
      <c r="I1" s="4"/>
      <c r="J1" s="3"/>
      <c r="K1" s="3"/>
      <c r="L1" s="3"/>
      <c r="M1" s="3"/>
      <c r="N1" s="3"/>
      <c r="O1" s="3"/>
      <c r="P1" s="3"/>
      <c r="Q1" s="3"/>
      <c r="R1" s="3"/>
      <c r="S1" s="6"/>
      <c r="T1" s="6"/>
      <c r="U1" s="6"/>
      <c r="V1" s="3"/>
      <c r="W1" s="3"/>
      <c r="X1" s="3"/>
      <c r="Y1" s="3"/>
      <c r="Z1" s="3"/>
      <c r="AA1" s="3"/>
      <c r="AB1" s="3"/>
    </row>
    <row r="2" customFormat="false" ht="15.75" hidden="false" customHeight="true" outlineLevel="0" collapsed="false">
      <c r="B2" s="7"/>
      <c r="C2" s="8"/>
      <c r="D2" s="9"/>
      <c r="E2" s="10"/>
      <c r="F2" s="10"/>
      <c r="G2" s="10"/>
      <c r="H2" s="10"/>
      <c r="I2" s="10"/>
      <c r="J2" s="3"/>
      <c r="K2" s="3"/>
      <c r="L2" s="11"/>
      <c r="M2" s="6"/>
      <c r="N2" s="3"/>
      <c r="O2" s="3"/>
      <c r="P2" s="3"/>
      <c r="Q2" s="12"/>
      <c r="R2" s="13"/>
      <c r="S2" s="6"/>
      <c r="T2" s="6"/>
      <c r="U2" s="6"/>
      <c r="V2" s="13"/>
      <c r="W2" s="13"/>
      <c r="X2" s="14"/>
      <c r="Y2" s="14"/>
      <c r="Z2" s="14"/>
      <c r="AA2" s="14"/>
      <c r="AB2" s="15"/>
      <c r="AC2" s="15"/>
      <c r="AD2" s="15"/>
      <c r="AE2" s="15"/>
      <c r="AF2" s="15"/>
      <c r="AG2" s="14"/>
      <c r="AH2" s="14"/>
      <c r="AI2" s="14"/>
      <c r="AJ2" s="14"/>
      <c r="AK2" s="14"/>
      <c r="AL2" s="14"/>
      <c r="AM2" s="14"/>
      <c r="AN2" s="14"/>
      <c r="AO2" s="14"/>
      <c r="AP2" s="16"/>
      <c r="AQ2" s="16"/>
      <c r="AR2" s="16"/>
      <c r="AS2" s="16"/>
      <c r="AT2" s="16"/>
      <c r="AU2" s="16"/>
    </row>
    <row r="3" customFormat="false" ht="15.75" hidden="false" customHeight="true" outlineLevel="0" collapsed="false">
      <c r="B3" s="17"/>
      <c r="C3" s="8"/>
      <c r="D3" s="9"/>
      <c r="E3" s="10"/>
      <c r="F3" s="10"/>
      <c r="G3" s="10"/>
      <c r="H3" s="10"/>
      <c r="I3" s="10"/>
      <c r="J3" s="3"/>
      <c r="K3" s="3"/>
      <c r="L3" s="11"/>
      <c r="M3" s="6"/>
      <c r="N3" s="3"/>
      <c r="O3" s="3"/>
      <c r="P3" s="3"/>
      <c r="Q3" s="12"/>
      <c r="R3" s="13"/>
      <c r="S3" s="6"/>
      <c r="T3" s="6"/>
      <c r="U3" s="6"/>
      <c r="V3" s="13"/>
      <c r="W3" s="13"/>
      <c r="X3" s="14"/>
      <c r="Y3" s="14"/>
      <c r="Z3" s="14"/>
      <c r="AA3" s="14"/>
      <c r="AB3" s="15"/>
      <c r="AC3" s="15"/>
      <c r="AD3" s="15"/>
      <c r="AE3" s="15"/>
      <c r="AF3" s="15"/>
      <c r="AG3" s="14"/>
      <c r="AH3" s="14"/>
      <c r="AI3" s="14"/>
      <c r="AJ3" s="14"/>
      <c r="AK3" s="14"/>
      <c r="AL3" s="14"/>
      <c r="AM3" s="14"/>
      <c r="AN3" s="14"/>
      <c r="AO3" s="14"/>
      <c r="AP3" s="16"/>
      <c r="AQ3" s="16"/>
      <c r="AR3" s="16"/>
      <c r="AS3" s="16"/>
      <c r="AT3" s="16"/>
      <c r="AU3" s="16"/>
    </row>
    <row r="4" customFormat="false" ht="15.75" hidden="false" customHeight="true" outlineLevel="0" collapsed="false">
      <c r="B4" s="17"/>
      <c r="C4" s="8"/>
      <c r="D4" s="9"/>
      <c r="E4" s="10"/>
      <c r="F4" s="10"/>
      <c r="G4" s="10"/>
      <c r="H4" s="10"/>
      <c r="I4" s="10"/>
      <c r="J4" s="3"/>
      <c r="K4" s="3"/>
      <c r="L4" s="11"/>
      <c r="M4" s="6"/>
      <c r="N4" s="3"/>
      <c r="O4" s="3"/>
      <c r="P4" s="3"/>
      <c r="Q4" s="18"/>
      <c r="R4" s="13"/>
      <c r="S4" s="6"/>
      <c r="T4" s="6"/>
      <c r="U4" s="6"/>
      <c r="V4" s="13"/>
      <c r="W4" s="13"/>
      <c r="X4" s="14"/>
      <c r="Y4" s="14"/>
      <c r="Z4" s="14"/>
      <c r="AA4" s="14"/>
      <c r="AB4" s="15"/>
      <c r="AC4" s="15"/>
      <c r="AD4" s="15"/>
      <c r="AE4" s="15"/>
      <c r="AF4" s="15"/>
      <c r="AG4" s="14"/>
      <c r="AH4" s="14"/>
      <c r="AI4" s="14"/>
      <c r="AJ4" s="14"/>
      <c r="AK4" s="14"/>
      <c r="AL4" s="14"/>
      <c r="AM4" s="14"/>
      <c r="AN4" s="14"/>
      <c r="AO4" s="14"/>
      <c r="AP4" s="16"/>
      <c r="AQ4" s="16"/>
      <c r="AR4" s="16"/>
      <c r="AS4" s="16"/>
      <c r="AT4" s="16"/>
      <c r="AU4" s="16"/>
    </row>
    <row r="5" customFormat="false" ht="15.75" hidden="false" customHeight="true" outlineLevel="0" collapsed="false">
      <c r="B5" s="17"/>
      <c r="C5" s="19"/>
      <c r="D5" s="9"/>
      <c r="E5" s="10"/>
      <c r="F5" s="10"/>
      <c r="G5" s="10"/>
      <c r="H5" s="10"/>
      <c r="I5" s="10"/>
      <c r="J5" s="3"/>
      <c r="K5" s="3"/>
      <c r="L5" s="20"/>
      <c r="M5" s="6"/>
      <c r="N5" s="3"/>
      <c r="O5" s="3"/>
      <c r="P5" s="3"/>
      <c r="Q5" s="18"/>
      <c r="R5" s="13"/>
      <c r="S5" s="6"/>
      <c r="T5" s="6"/>
      <c r="U5" s="6"/>
      <c r="V5" s="21"/>
      <c r="W5" s="13"/>
      <c r="X5" s="14"/>
      <c r="Y5" s="14"/>
      <c r="Z5" s="14"/>
      <c r="AA5" s="14"/>
      <c r="AB5" s="22"/>
      <c r="AC5" s="22"/>
      <c r="AD5" s="15"/>
      <c r="AE5" s="23"/>
      <c r="AF5" s="24"/>
      <c r="AG5" s="25"/>
      <c r="AH5" s="25"/>
      <c r="AI5" s="25"/>
      <c r="AJ5" s="25"/>
      <c r="AK5" s="25"/>
      <c r="AL5" s="25"/>
      <c r="AM5" s="25"/>
      <c r="AN5" s="25"/>
      <c r="AO5" s="25"/>
      <c r="AP5" s="26"/>
      <c r="AQ5" s="26"/>
      <c r="AR5" s="26"/>
      <c r="AS5" s="26"/>
      <c r="AT5" s="26"/>
      <c r="AU5" s="26"/>
    </row>
    <row r="6" customFormat="false" ht="15.75" hidden="false" customHeight="true" outlineLevel="0" collapsed="false">
      <c r="B6" s="3"/>
      <c r="C6" s="19"/>
      <c r="D6" s="9"/>
      <c r="E6" s="27"/>
      <c r="F6" s="27"/>
      <c r="G6" s="27"/>
      <c r="H6" s="27"/>
      <c r="I6" s="27"/>
      <c r="J6" s="19"/>
      <c r="K6" s="19"/>
      <c r="L6" s="19"/>
      <c r="M6" s="29"/>
      <c r="N6" s="30"/>
      <c r="O6" s="31"/>
      <c r="P6" s="31"/>
      <c r="Q6" s="32"/>
      <c r="R6" s="31"/>
      <c r="S6" s="33"/>
      <c r="T6" s="34"/>
      <c r="U6" s="34"/>
      <c r="V6" s="35"/>
      <c r="W6" s="35"/>
      <c r="X6" s="35"/>
      <c r="Y6" s="35"/>
      <c r="Z6" s="36"/>
      <c r="AA6" s="35"/>
      <c r="AB6" s="35"/>
      <c r="AC6" s="37"/>
      <c r="AD6" s="37"/>
      <c r="AE6" s="37"/>
      <c r="AF6" s="35"/>
      <c r="AG6" s="14"/>
      <c r="AH6" s="14"/>
      <c r="AI6" s="14"/>
      <c r="AJ6" s="14"/>
      <c r="AK6" s="14"/>
      <c r="AL6" s="14"/>
      <c r="AM6" s="14"/>
      <c r="AN6" s="14"/>
      <c r="AO6" s="14"/>
      <c r="AP6" s="16"/>
      <c r="AQ6" s="16"/>
      <c r="AR6" s="16"/>
      <c r="AS6" s="16"/>
      <c r="AT6" s="16"/>
      <c r="AU6" s="16"/>
      <c r="BA6" s="16"/>
    </row>
    <row r="7" customFormat="false" ht="15.75" hidden="false" customHeight="true" outlineLevel="0" collapsed="false">
      <c r="B7" s="3"/>
      <c r="C7" s="38"/>
      <c r="D7" s="9"/>
      <c r="E7" s="39"/>
      <c r="F7" s="39"/>
      <c r="G7" s="39"/>
      <c r="H7" s="39"/>
      <c r="I7" s="39"/>
      <c r="J7" s="19"/>
      <c r="K7" s="19"/>
      <c r="L7" s="19"/>
      <c r="M7" s="29"/>
      <c r="N7" s="40"/>
      <c r="O7" s="31"/>
      <c r="P7" s="31"/>
      <c r="Q7" s="32"/>
      <c r="R7" s="40"/>
      <c r="S7" s="41"/>
      <c r="T7" s="41"/>
      <c r="U7" s="42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4"/>
      <c r="AH7" s="14"/>
      <c r="AI7" s="14"/>
      <c r="AJ7" s="14"/>
      <c r="AK7" s="14"/>
      <c r="AL7" s="14"/>
      <c r="AM7" s="14"/>
      <c r="AN7" s="14"/>
      <c r="AO7" s="14"/>
      <c r="AP7" s="16"/>
      <c r="AQ7" s="16"/>
      <c r="AR7" s="16"/>
      <c r="AS7" s="16"/>
      <c r="AT7" s="16"/>
      <c r="AU7" s="16"/>
      <c r="BA7" s="16"/>
    </row>
    <row r="8" customFormat="false" ht="15.75" hidden="false" customHeight="true" outlineLevel="0" collapsed="false">
      <c r="B8" s="7"/>
      <c r="C8" s="19"/>
      <c r="D8" s="9"/>
      <c r="E8" s="27"/>
      <c r="F8" s="27"/>
      <c r="G8" s="27"/>
      <c r="H8" s="27"/>
      <c r="I8" s="27"/>
      <c r="J8" s="19"/>
      <c r="K8" s="19"/>
      <c r="L8" s="19"/>
      <c r="M8" s="29"/>
      <c r="N8" s="40"/>
      <c r="O8" s="31"/>
      <c r="P8" s="31"/>
      <c r="Q8" s="32"/>
      <c r="R8" s="40"/>
      <c r="S8" s="41"/>
      <c r="T8" s="41"/>
      <c r="U8" s="42"/>
      <c r="V8" s="15"/>
      <c r="W8" s="42"/>
      <c r="X8" s="42"/>
      <c r="Y8" s="15"/>
      <c r="Z8" s="15"/>
      <c r="AA8" s="15"/>
      <c r="AB8" s="15"/>
      <c r="AC8" s="15"/>
      <c r="AD8" s="15"/>
      <c r="AE8" s="15"/>
      <c r="AF8" s="15"/>
      <c r="AG8" s="14"/>
      <c r="AH8" s="14"/>
      <c r="AI8" s="14"/>
      <c r="AJ8" s="14"/>
      <c r="AK8" s="14"/>
      <c r="AL8" s="14"/>
      <c r="AM8" s="14"/>
      <c r="AN8" s="14"/>
      <c r="AO8" s="14"/>
      <c r="AP8" s="16"/>
      <c r="AQ8" s="16"/>
      <c r="AR8" s="16"/>
      <c r="AS8" s="16"/>
      <c r="AT8" s="16"/>
      <c r="AU8" s="16"/>
      <c r="BA8" s="16"/>
    </row>
    <row r="9" customFormat="false" ht="15.75" hidden="false" customHeight="true" outlineLevel="0" collapsed="false">
      <c r="B9" s="7"/>
      <c r="C9" s="19"/>
      <c r="D9" s="20"/>
      <c r="E9" s="27"/>
      <c r="F9" s="27"/>
      <c r="G9" s="27"/>
      <c r="H9" s="27"/>
      <c r="I9" s="27"/>
      <c r="J9" s="19"/>
      <c r="K9" s="19"/>
      <c r="L9" s="19"/>
      <c r="M9" s="29"/>
      <c r="N9" s="40"/>
      <c r="O9" s="31"/>
      <c r="P9" s="31"/>
      <c r="Q9" s="32"/>
      <c r="R9" s="40"/>
      <c r="S9" s="43"/>
      <c r="T9" s="43"/>
      <c r="U9" s="43"/>
      <c r="V9" s="42"/>
      <c r="W9" s="42"/>
      <c r="X9" s="42"/>
      <c r="Y9" s="42"/>
      <c r="Z9" s="42"/>
      <c r="AA9" s="42"/>
      <c r="AB9" s="42"/>
      <c r="AC9" s="41"/>
      <c r="AD9" s="15"/>
      <c r="AE9" s="15"/>
      <c r="AF9" s="15"/>
      <c r="AG9" s="14"/>
      <c r="AH9" s="14"/>
      <c r="AI9" s="14"/>
      <c r="AJ9" s="14"/>
      <c r="AK9" s="14"/>
      <c r="AL9" s="14"/>
      <c r="AM9" s="14"/>
      <c r="AN9" s="14"/>
      <c r="AO9" s="14"/>
      <c r="AP9" s="16"/>
      <c r="AQ9" s="16"/>
      <c r="AR9" s="16"/>
      <c r="AS9" s="16"/>
      <c r="AT9" s="16"/>
      <c r="AU9" s="16"/>
      <c r="BA9" s="44"/>
    </row>
    <row r="10" customFormat="false" ht="15.75" hidden="false" customHeight="true" outlineLevel="0" collapsed="false">
      <c r="B10" s="45"/>
      <c r="C10" s="46"/>
      <c r="D10" s="47"/>
      <c r="E10" s="45"/>
      <c r="F10" s="48"/>
      <c r="G10" s="48"/>
      <c r="H10" s="48"/>
      <c r="I10" s="48"/>
      <c r="J10" s="48"/>
      <c r="K10" s="46"/>
      <c r="L10" s="46"/>
      <c r="M10" s="49"/>
      <c r="N10" s="46"/>
      <c r="O10" s="46"/>
      <c r="P10" s="45"/>
      <c r="Q10" s="45"/>
      <c r="R10" s="45"/>
      <c r="S10" s="45"/>
      <c r="T10" s="45"/>
      <c r="U10" s="45"/>
      <c r="V10" s="50"/>
      <c r="W10" s="50"/>
      <c r="X10" s="50"/>
      <c r="Y10" s="50"/>
      <c r="Z10" s="50"/>
      <c r="AA10" s="50"/>
      <c r="AB10" s="50"/>
      <c r="AC10" s="51"/>
      <c r="AD10" s="52"/>
      <c r="AE10" s="53"/>
      <c r="AF10" s="52"/>
      <c r="AG10" s="54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6"/>
      <c r="AU10" s="56"/>
      <c r="AV10" s="56"/>
      <c r="AW10" s="56"/>
      <c r="AX10" s="56"/>
      <c r="AY10" s="56"/>
      <c r="AZ10" s="56"/>
      <c r="BA10" s="52"/>
      <c r="BB10" s="52"/>
      <c r="BC10" s="57"/>
      <c r="BD10" s="57"/>
      <c r="BE10" s="57"/>
      <c r="BF10" s="57"/>
      <c r="BG10" s="59"/>
      <c r="BH10" s="57"/>
      <c r="BI10" s="57"/>
      <c r="BJ10" s="57"/>
      <c r="BK10" s="59"/>
      <c r="BL10" s="57"/>
      <c r="BM10" s="57"/>
      <c r="BN10" s="57"/>
      <c r="BO10" s="56"/>
    </row>
    <row r="11" customFormat="false" ht="15.75" hidden="false" customHeight="true" outlineLevel="0" collapsed="false">
      <c r="B11" s="45"/>
      <c r="C11" s="46"/>
      <c r="D11" s="47"/>
      <c r="E11" s="45"/>
      <c r="F11" s="48"/>
      <c r="G11" s="48"/>
      <c r="H11" s="48"/>
      <c r="I11" s="48"/>
      <c r="J11" s="48"/>
      <c r="K11" s="46"/>
      <c r="L11" s="46"/>
      <c r="M11" s="49"/>
      <c r="N11" s="46"/>
      <c r="O11" s="46"/>
      <c r="P11" s="45"/>
      <c r="Q11" s="45"/>
      <c r="R11" s="45"/>
      <c r="S11" s="45"/>
      <c r="T11" s="45"/>
      <c r="U11" s="45"/>
      <c r="V11" s="50"/>
      <c r="W11" s="50"/>
      <c r="X11" s="50"/>
      <c r="Y11" s="50"/>
      <c r="Z11" s="50"/>
      <c r="AA11" s="50"/>
      <c r="AB11" s="50"/>
      <c r="AC11" s="51"/>
      <c r="AD11" s="52"/>
      <c r="AE11" s="53"/>
      <c r="AF11" s="52"/>
      <c r="AG11" s="54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56"/>
      <c r="AU11" s="56"/>
      <c r="AV11" s="56"/>
      <c r="AW11" s="56"/>
      <c r="AX11" s="56"/>
      <c r="AY11" s="56"/>
      <c r="AZ11" s="56"/>
      <c r="BA11" s="52"/>
      <c r="BB11" s="52"/>
      <c r="BC11" s="57"/>
      <c r="BD11" s="57"/>
      <c r="BE11" s="57"/>
      <c r="BF11" s="57"/>
      <c r="BG11" s="59"/>
      <c r="BH11" s="57"/>
      <c r="BI11" s="57"/>
      <c r="BJ11" s="57"/>
      <c r="BK11" s="59"/>
      <c r="BL11" s="57"/>
      <c r="BM11" s="57"/>
      <c r="BN11" s="57"/>
      <c r="BO11" s="56"/>
    </row>
    <row r="12" customFormat="false" ht="15.75" hidden="false" customHeight="true" outlineLevel="0" collapsed="false">
      <c r="B12" s="45"/>
      <c r="C12" s="46"/>
      <c r="D12" s="47"/>
      <c r="E12" s="45"/>
      <c r="F12" s="61"/>
      <c r="G12" s="62"/>
      <c r="H12" s="62"/>
      <c r="I12" s="63"/>
      <c r="J12" s="154"/>
      <c r="K12" s="46"/>
      <c r="L12" s="46"/>
      <c r="M12" s="49"/>
      <c r="N12" s="46"/>
      <c r="O12" s="46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51"/>
      <c r="AD12" s="52"/>
      <c r="AE12" s="53"/>
      <c r="AF12" s="52"/>
      <c r="AG12" s="54"/>
      <c r="AH12" s="65"/>
      <c r="AI12" s="65"/>
      <c r="AJ12" s="65"/>
      <c r="AK12" s="65"/>
      <c r="AL12" s="55"/>
      <c r="AM12" s="55"/>
      <c r="AN12" s="55"/>
      <c r="AO12" s="55"/>
      <c r="AP12" s="55"/>
      <c r="AQ12" s="55"/>
      <c r="AR12" s="66"/>
      <c r="AS12" s="66"/>
      <c r="AT12" s="56"/>
      <c r="AU12" s="56"/>
      <c r="AV12" s="56"/>
      <c r="AW12" s="56"/>
      <c r="AX12" s="56"/>
      <c r="AY12" s="56"/>
      <c r="AZ12" s="56"/>
      <c r="BA12" s="52"/>
      <c r="BB12" s="52"/>
      <c r="BC12" s="57"/>
      <c r="BD12" s="57"/>
      <c r="BE12" s="57"/>
      <c r="BF12" s="57"/>
      <c r="BG12" s="59"/>
      <c r="BH12" s="57"/>
      <c r="BI12" s="57"/>
      <c r="BJ12" s="57"/>
      <c r="BK12" s="59"/>
      <c r="BL12" s="57"/>
      <c r="BM12" s="57"/>
      <c r="BN12" s="57"/>
      <c r="BO12" s="56"/>
    </row>
    <row r="13" customFormat="false" ht="15.75" hidden="false" customHeight="true" outlineLevel="0" collapsed="false">
      <c r="B13" s="45"/>
      <c r="C13" s="46"/>
      <c r="D13" s="47"/>
      <c r="E13" s="45"/>
      <c r="F13" s="61"/>
      <c r="G13" s="62"/>
      <c r="H13" s="62"/>
      <c r="I13" s="63"/>
      <c r="J13" s="154"/>
      <c r="K13" s="46"/>
      <c r="L13" s="46"/>
      <c r="M13" s="49"/>
      <c r="N13" s="46"/>
      <c r="O13" s="46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51"/>
      <c r="AD13" s="52"/>
      <c r="AE13" s="53"/>
      <c r="AF13" s="52"/>
      <c r="AG13" s="60"/>
      <c r="AH13" s="67"/>
      <c r="AI13" s="55"/>
      <c r="AJ13" s="55"/>
      <c r="AK13" s="55"/>
      <c r="AL13" s="55"/>
      <c r="AM13" s="55"/>
      <c r="AN13" s="55"/>
      <c r="AO13" s="55"/>
      <c r="AP13" s="68"/>
      <c r="AQ13" s="68"/>
      <c r="AR13" s="66"/>
      <c r="AS13" s="66"/>
      <c r="AT13" s="56"/>
      <c r="AU13" s="56"/>
      <c r="AV13" s="69"/>
      <c r="AW13" s="70"/>
      <c r="AX13" s="70"/>
      <c r="AY13" s="70"/>
      <c r="AZ13" s="56"/>
      <c r="BA13" s="52"/>
      <c r="BB13" s="52"/>
      <c r="BC13" s="57"/>
      <c r="BD13" s="57"/>
      <c r="BE13" s="57"/>
      <c r="BF13" s="57"/>
      <c r="BG13" s="59"/>
      <c r="BH13" s="57"/>
      <c r="BI13" s="57"/>
      <c r="BJ13" s="57"/>
      <c r="BK13" s="59"/>
      <c r="BL13" s="57"/>
      <c r="BM13" s="57"/>
      <c r="BN13" s="57"/>
      <c r="BO13" s="56"/>
    </row>
    <row r="14" customFormat="false" ht="15.75" hidden="false" customHeight="true" outlineLevel="0" collapsed="false">
      <c r="B14" s="45"/>
      <c r="C14" s="46"/>
      <c r="D14" s="47"/>
      <c r="E14" s="45"/>
      <c r="F14" s="61"/>
      <c r="G14" s="63"/>
      <c r="H14" s="63"/>
      <c r="I14" s="63"/>
      <c r="J14" s="154"/>
      <c r="K14" s="46"/>
      <c r="L14" s="46"/>
      <c r="M14" s="49"/>
      <c r="N14" s="46"/>
      <c r="O14" s="46"/>
      <c r="P14" s="45"/>
      <c r="Q14" s="45"/>
      <c r="R14" s="71"/>
      <c r="S14" s="45"/>
      <c r="T14" s="45"/>
      <c r="U14" s="71"/>
      <c r="V14" s="45"/>
      <c r="W14" s="45"/>
      <c r="X14" s="71"/>
      <c r="Y14" s="45"/>
      <c r="Z14" s="45"/>
      <c r="AA14" s="71"/>
      <c r="AB14" s="45"/>
      <c r="AC14" s="51"/>
      <c r="AD14" s="52"/>
      <c r="AE14" s="53"/>
      <c r="AF14" s="52"/>
      <c r="AG14" s="72"/>
      <c r="AH14" s="67"/>
      <c r="AI14" s="55"/>
      <c r="AJ14" s="68"/>
      <c r="AK14" s="68"/>
      <c r="AL14" s="73"/>
      <c r="AM14" s="73"/>
      <c r="AN14" s="73"/>
      <c r="AO14" s="73"/>
      <c r="AP14" s="73"/>
      <c r="AQ14" s="73"/>
      <c r="AR14" s="74"/>
      <c r="AS14" s="74"/>
      <c r="AT14" s="56"/>
      <c r="AU14" s="56"/>
      <c r="AV14" s="69"/>
      <c r="AW14" s="75"/>
      <c r="AX14" s="75"/>
      <c r="AY14" s="75"/>
      <c r="AZ14" s="56"/>
      <c r="BA14" s="76"/>
      <c r="BB14" s="76"/>
      <c r="BC14" s="57"/>
      <c r="BD14" s="57"/>
      <c r="BE14" s="57"/>
      <c r="BF14" s="57"/>
      <c r="BG14" s="59"/>
      <c r="BH14" s="57"/>
      <c r="BI14" s="57"/>
      <c r="BJ14" s="57"/>
      <c r="BK14" s="59"/>
      <c r="BL14" s="57"/>
      <c r="BM14" s="57"/>
      <c r="BN14" s="57"/>
      <c r="BO14" s="56"/>
    </row>
    <row r="15" customFormat="false" ht="15.75" hidden="false" customHeight="true" outlineLevel="0" collapsed="false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6"/>
      <c r="BK15" s="155"/>
      <c r="BL15" s="155"/>
      <c r="BM15" s="155"/>
      <c r="BN15" s="155"/>
      <c r="BO15" s="155"/>
    </row>
    <row r="16" customFormat="false" ht="15.75" hidden="false" customHeight="true" outlineLevel="0" collapsed="false">
      <c r="B16" s="78"/>
      <c r="C16" s="15"/>
      <c r="D16" s="78"/>
      <c r="E16" s="78"/>
      <c r="F16" s="41"/>
      <c r="G16" s="79"/>
      <c r="H16" s="79"/>
      <c r="I16" s="78"/>
      <c r="J16" s="78"/>
      <c r="K16" s="41"/>
      <c r="L16" s="81"/>
      <c r="M16" s="81"/>
      <c r="N16" s="82"/>
      <c r="O16" s="83"/>
      <c r="P16" s="41"/>
      <c r="Q16" s="41"/>
      <c r="R16" s="41"/>
      <c r="S16" s="84"/>
      <c r="T16" s="84"/>
      <c r="U16" s="84"/>
      <c r="V16" s="83"/>
      <c r="W16" s="83"/>
      <c r="X16" s="83"/>
      <c r="Y16" s="85"/>
      <c r="Z16" s="85"/>
      <c r="AA16" s="85"/>
      <c r="AB16" s="83"/>
      <c r="AC16" s="83"/>
      <c r="AD16" s="83"/>
      <c r="AE16" s="83"/>
      <c r="AF16" s="83"/>
      <c r="AG16" s="86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8"/>
      <c r="AW16" s="88"/>
      <c r="AX16" s="89"/>
      <c r="AY16" s="88"/>
      <c r="AZ16" s="90"/>
      <c r="BA16" s="91"/>
      <c r="BB16" s="91"/>
      <c r="BC16" s="88"/>
      <c r="BD16" s="87"/>
      <c r="BE16" s="87"/>
      <c r="BF16" s="87"/>
      <c r="BG16" s="87"/>
      <c r="BH16" s="88"/>
      <c r="BI16" s="88"/>
      <c r="BJ16" s="88"/>
      <c r="BK16" s="86"/>
      <c r="BL16" s="86"/>
      <c r="BM16" s="86"/>
      <c r="BN16" s="86"/>
      <c r="BO16" s="86"/>
    </row>
    <row r="17" customFormat="false" ht="15.75" hidden="false" customHeight="true" outlineLevel="0" collapsed="false">
      <c r="B17" s="149"/>
      <c r="C17" s="41"/>
      <c r="D17" s="78"/>
      <c r="E17" s="78"/>
      <c r="F17" s="41"/>
      <c r="G17" s="79"/>
      <c r="H17" s="79"/>
      <c r="I17" s="78"/>
      <c r="J17" s="78"/>
      <c r="K17" s="41"/>
      <c r="L17" s="81"/>
      <c r="M17" s="93"/>
      <c r="N17" s="82"/>
      <c r="O17" s="83"/>
      <c r="P17" s="41"/>
      <c r="Q17" s="85"/>
      <c r="R17" s="41"/>
      <c r="S17" s="84"/>
      <c r="T17" s="94"/>
      <c r="U17" s="84"/>
      <c r="V17" s="83"/>
      <c r="W17" s="83"/>
      <c r="X17" s="83"/>
      <c r="Y17" s="85"/>
      <c r="Z17" s="85"/>
      <c r="AA17" s="85"/>
      <c r="AB17" s="83"/>
      <c r="AC17" s="83"/>
      <c r="AD17" s="83"/>
      <c r="AE17" s="83"/>
      <c r="AF17" s="83"/>
      <c r="AG17" s="86"/>
      <c r="AH17" s="87"/>
      <c r="AI17" s="87"/>
      <c r="AJ17" s="87"/>
      <c r="AK17" s="87"/>
      <c r="AL17" s="87"/>
      <c r="AM17" s="87"/>
      <c r="AN17" s="95"/>
      <c r="AO17" s="87"/>
      <c r="AP17" s="87"/>
      <c r="AQ17" s="87"/>
      <c r="AR17" s="96"/>
      <c r="AS17" s="87"/>
      <c r="AT17" s="96"/>
      <c r="AU17" s="87"/>
      <c r="AV17" s="88"/>
      <c r="AW17" s="88"/>
      <c r="AX17" s="88"/>
      <c r="AY17" s="88"/>
      <c r="AZ17" s="87"/>
      <c r="BA17" s="91"/>
      <c r="BB17" s="91"/>
      <c r="BC17" s="88"/>
      <c r="BD17" s="87"/>
      <c r="BE17" s="87"/>
      <c r="BF17" s="87"/>
      <c r="BG17" s="87"/>
      <c r="BH17" s="87"/>
      <c r="BI17" s="87"/>
      <c r="BJ17" s="87"/>
      <c r="BK17" s="86"/>
      <c r="BL17" s="86"/>
      <c r="BM17" s="86"/>
      <c r="BN17" s="86"/>
      <c r="BO17" s="86"/>
    </row>
    <row r="18" customFormat="false" ht="15.75" hidden="false" customHeight="true" outlineLevel="0" collapsed="false">
      <c r="B18" s="149"/>
      <c r="C18" s="41"/>
      <c r="D18" s="78"/>
      <c r="E18" s="78"/>
      <c r="F18" s="41"/>
      <c r="G18" s="79"/>
      <c r="H18" s="79"/>
      <c r="I18" s="78"/>
      <c r="J18" s="78"/>
      <c r="K18" s="41"/>
      <c r="L18" s="81"/>
      <c r="M18" s="93"/>
      <c r="N18" s="82"/>
      <c r="O18" s="83"/>
      <c r="P18" s="41"/>
      <c r="Q18" s="85"/>
      <c r="R18" s="41"/>
      <c r="S18" s="84"/>
      <c r="T18" s="94"/>
      <c r="U18" s="84"/>
      <c r="V18" s="83"/>
      <c r="W18" s="83"/>
      <c r="X18" s="83"/>
      <c r="Y18" s="85"/>
      <c r="Z18" s="157"/>
      <c r="AA18" s="85"/>
      <c r="AB18" s="83"/>
      <c r="AC18" s="83"/>
      <c r="AD18" s="83"/>
      <c r="AE18" s="83"/>
      <c r="AF18" s="83"/>
      <c r="AG18" s="86"/>
      <c r="AH18" s="87"/>
      <c r="AI18" s="87"/>
      <c r="AJ18" s="87"/>
      <c r="AK18" s="87"/>
      <c r="AL18" s="87"/>
      <c r="AM18" s="87"/>
      <c r="AN18" s="95"/>
      <c r="AO18" s="87"/>
      <c r="AP18" s="87"/>
      <c r="AQ18" s="87"/>
      <c r="AR18" s="87"/>
      <c r="AS18" s="87"/>
      <c r="AT18" s="87"/>
      <c r="AU18" s="87"/>
      <c r="AV18" s="88"/>
      <c r="AW18" s="88"/>
      <c r="AX18" s="88"/>
      <c r="AY18" s="88"/>
      <c r="AZ18" s="87"/>
      <c r="BA18" s="91"/>
      <c r="BB18" s="91"/>
      <c r="BC18" s="88"/>
      <c r="BD18" s="87"/>
      <c r="BE18" s="87"/>
      <c r="BF18" s="87"/>
      <c r="BG18" s="87"/>
      <c r="BH18" s="87"/>
      <c r="BI18" s="87"/>
      <c r="BJ18" s="87"/>
      <c r="BK18" s="86"/>
      <c r="BL18" s="86"/>
      <c r="BM18" s="86"/>
      <c r="BN18" s="86"/>
      <c r="BO18" s="86"/>
    </row>
    <row r="19" customFormat="false" ht="15.75" hidden="false" customHeight="true" outlineLevel="0" collapsed="false">
      <c r="B19" s="78"/>
      <c r="C19" s="41"/>
      <c r="D19" s="78"/>
      <c r="E19" s="78"/>
      <c r="F19" s="41"/>
      <c r="G19" s="79"/>
      <c r="H19" s="79"/>
      <c r="I19" s="78"/>
      <c r="J19" s="78"/>
      <c r="K19" s="41"/>
      <c r="L19" s="81"/>
      <c r="M19" s="93"/>
      <c r="N19" s="82"/>
      <c r="O19" s="83"/>
      <c r="P19" s="41"/>
      <c r="Q19" s="41"/>
      <c r="R19" s="41"/>
      <c r="S19" s="84"/>
      <c r="T19" s="94"/>
      <c r="U19" s="84"/>
      <c r="V19" s="83"/>
      <c r="W19" s="83"/>
      <c r="X19" s="83"/>
      <c r="Y19" s="85"/>
      <c r="Z19" s="85"/>
      <c r="AA19" s="85"/>
      <c r="AB19" s="83"/>
      <c r="AC19" s="83"/>
      <c r="AD19" s="83"/>
      <c r="AE19" s="83"/>
      <c r="AF19" s="83"/>
      <c r="AG19" s="86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8"/>
      <c r="AW19" s="88"/>
      <c r="AX19" s="88"/>
      <c r="AY19" s="88"/>
      <c r="AZ19" s="87"/>
      <c r="BA19" s="91"/>
      <c r="BB19" s="91"/>
      <c r="BC19" s="88"/>
      <c r="BD19" s="87"/>
      <c r="BE19" s="87"/>
      <c r="BF19" s="96"/>
      <c r="BG19" s="87"/>
      <c r="BH19" s="87"/>
      <c r="BI19" s="87"/>
      <c r="BJ19" s="87"/>
      <c r="BK19" s="86"/>
      <c r="BL19" s="86"/>
      <c r="BM19" s="86"/>
      <c r="BN19" s="86"/>
      <c r="BO19" s="86"/>
    </row>
    <row r="20" customFormat="false" ht="15.75" hidden="false" customHeight="true" outlineLevel="0" collapsed="false">
      <c r="B20" s="78"/>
      <c r="C20" s="41"/>
      <c r="D20" s="78"/>
      <c r="E20" s="78"/>
      <c r="F20" s="41"/>
      <c r="G20" s="79"/>
      <c r="H20" s="79"/>
      <c r="I20" s="78"/>
      <c r="J20" s="78"/>
      <c r="K20" s="41"/>
      <c r="L20" s="81"/>
      <c r="M20" s="93"/>
      <c r="N20" s="82"/>
      <c r="O20" s="83"/>
      <c r="P20" s="41"/>
      <c r="Q20" s="41"/>
      <c r="R20" s="41"/>
      <c r="S20" s="84"/>
      <c r="T20" s="84"/>
      <c r="U20" s="84"/>
      <c r="V20" s="83"/>
      <c r="W20" s="83"/>
      <c r="X20" s="83"/>
      <c r="Y20" s="85"/>
      <c r="Z20" s="85"/>
      <c r="AA20" s="85"/>
      <c r="AB20" s="83"/>
      <c r="AC20" s="83"/>
      <c r="AD20" s="83"/>
      <c r="AE20" s="83"/>
      <c r="AF20" s="83"/>
      <c r="AG20" s="86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8"/>
      <c r="AW20" s="88"/>
      <c r="AX20" s="88"/>
      <c r="AY20" s="88"/>
      <c r="AZ20" s="87"/>
      <c r="BA20" s="91"/>
      <c r="BB20" s="91"/>
      <c r="BC20" s="88"/>
      <c r="BD20" s="87"/>
      <c r="BE20" s="87"/>
      <c r="BF20" s="87"/>
      <c r="BG20" s="87"/>
      <c r="BH20" s="87"/>
      <c r="BI20" s="87"/>
      <c r="BJ20" s="87"/>
      <c r="BK20" s="86"/>
      <c r="BL20" s="86"/>
      <c r="BM20" s="86"/>
      <c r="BN20" s="86"/>
      <c r="BO20" s="86"/>
    </row>
    <row r="21" customFormat="false" ht="15.75" hidden="false" customHeight="true" outlineLevel="0" collapsed="false">
      <c r="B21" s="149"/>
      <c r="C21" s="41"/>
      <c r="D21" s="78"/>
      <c r="E21" s="78"/>
      <c r="F21" s="41"/>
      <c r="G21" s="79"/>
      <c r="H21" s="78"/>
      <c r="I21" s="78"/>
      <c r="J21" s="78"/>
      <c r="K21" s="41"/>
      <c r="L21" s="81"/>
      <c r="M21" s="81"/>
      <c r="N21" s="82"/>
      <c r="O21" s="83"/>
      <c r="P21" s="41"/>
      <c r="Q21" s="41"/>
      <c r="R21" s="41"/>
      <c r="S21" s="84"/>
      <c r="T21" s="84"/>
      <c r="U21" s="84"/>
      <c r="V21" s="83"/>
      <c r="W21" s="83"/>
      <c r="X21" s="83"/>
      <c r="Y21" s="85"/>
      <c r="Z21" s="85"/>
      <c r="AA21" s="85"/>
      <c r="AB21" s="83"/>
      <c r="AC21" s="83"/>
      <c r="AD21" s="83"/>
      <c r="AE21" s="83"/>
      <c r="AF21" s="83"/>
      <c r="AG21" s="86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8"/>
      <c r="AW21" s="88"/>
      <c r="AX21" s="95"/>
      <c r="AY21" s="88"/>
      <c r="AZ21" s="87"/>
      <c r="BA21" s="91"/>
      <c r="BB21" s="91"/>
      <c r="BC21" s="88"/>
      <c r="BD21" s="87"/>
      <c r="BE21" s="87"/>
      <c r="BF21" s="87"/>
      <c r="BG21" s="87"/>
      <c r="BH21" s="87"/>
      <c r="BI21" s="87"/>
      <c r="BJ21" s="87"/>
      <c r="BK21" s="86"/>
      <c r="BL21" s="86"/>
      <c r="BM21" s="86"/>
      <c r="BN21" s="86"/>
      <c r="BO21" s="86"/>
    </row>
    <row r="22" customFormat="false" ht="15.75" hidden="false" customHeight="true" outlineLevel="0" collapsed="false">
      <c r="B22" s="149"/>
      <c r="C22" s="41"/>
      <c r="D22" s="78"/>
      <c r="E22" s="78"/>
      <c r="F22" s="41"/>
      <c r="G22" s="79"/>
      <c r="H22" s="78"/>
      <c r="I22" s="78"/>
      <c r="J22" s="78"/>
      <c r="K22" s="41"/>
      <c r="L22" s="81"/>
      <c r="M22" s="81"/>
      <c r="N22" s="82"/>
      <c r="O22" s="83"/>
      <c r="P22" s="41"/>
      <c r="Q22" s="41"/>
      <c r="R22" s="41"/>
      <c r="S22" s="84"/>
      <c r="T22" s="84"/>
      <c r="U22" s="84"/>
      <c r="V22" s="83"/>
      <c r="W22" s="83"/>
      <c r="X22" s="83"/>
      <c r="Y22" s="85"/>
      <c r="Z22" s="85"/>
      <c r="AA22" s="85"/>
      <c r="AB22" s="83"/>
      <c r="AC22" s="83"/>
      <c r="AD22" s="83"/>
      <c r="AE22" s="83"/>
      <c r="AF22" s="83"/>
      <c r="AG22" s="86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8"/>
      <c r="AW22" s="88"/>
      <c r="AX22" s="95"/>
      <c r="AY22" s="88"/>
      <c r="AZ22" s="87"/>
      <c r="BA22" s="91"/>
      <c r="BB22" s="91"/>
      <c r="BC22" s="88"/>
      <c r="BD22" s="87"/>
      <c r="BE22" s="87"/>
      <c r="BF22" s="87"/>
      <c r="BG22" s="87"/>
      <c r="BH22" s="87"/>
      <c r="BI22" s="87"/>
      <c r="BJ22" s="87"/>
      <c r="BK22" s="86"/>
      <c r="BL22" s="86"/>
      <c r="BM22" s="86"/>
      <c r="BN22" s="86"/>
      <c r="BO22" s="86"/>
    </row>
    <row r="23" customFormat="false" ht="15.75" hidden="false" customHeight="true" outlineLevel="0" collapsed="false">
      <c r="B23" s="33"/>
      <c r="C23" s="41"/>
      <c r="D23" s="11"/>
      <c r="E23" s="78"/>
      <c r="F23" s="41"/>
      <c r="G23" s="79"/>
      <c r="H23" s="79"/>
      <c r="I23" s="78"/>
      <c r="J23" s="78"/>
      <c r="K23" s="41"/>
      <c r="L23" s="97"/>
      <c r="M23" s="81"/>
      <c r="N23" s="82"/>
      <c r="O23" s="83"/>
      <c r="P23" s="41"/>
      <c r="Q23" s="41"/>
      <c r="R23" s="41"/>
      <c r="S23" s="84"/>
      <c r="T23" s="84"/>
      <c r="U23" s="84"/>
      <c r="V23" s="83"/>
      <c r="W23" s="83"/>
      <c r="X23" s="83"/>
      <c r="Y23" s="85"/>
      <c r="Z23" s="85"/>
      <c r="AA23" s="85"/>
      <c r="AB23" s="83"/>
      <c r="AC23" s="83"/>
      <c r="AD23" s="83"/>
      <c r="AE23" s="83"/>
      <c r="AF23" s="83"/>
      <c r="AG23" s="86"/>
      <c r="AH23" s="96"/>
      <c r="AI23" s="87"/>
      <c r="AJ23" s="87"/>
      <c r="AK23" s="87"/>
      <c r="AL23" s="96"/>
      <c r="AM23" s="87"/>
      <c r="AN23" s="87"/>
      <c r="AO23" s="87"/>
      <c r="AP23" s="87"/>
      <c r="AQ23" s="87"/>
      <c r="AR23" s="87"/>
      <c r="AS23" s="87"/>
      <c r="AT23" s="87"/>
      <c r="AU23" s="87"/>
      <c r="AV23" s="96"/>
      <c r="AW23" s="95"/>
      <c r="AX23" s="89"/>
      <c r="AY23" s="88"/>
      <c r="AZ23" s="87"/>
      <c r="BA23" s="91"/>
      <c r="BB23" s="91"/>
      <c r="BC23" s="88"/>
      <c r="BD23" s="87"/>
      <c r="BE23" s="87"/>
      <c r="BF23" s="96"/>
      <c r="BG23" s="87"/>
      <c r="BH23" s="87"/>
      <c r="BI23" s="87"/>
      <c r="BJ23" s="87"/>
      <c r="BK23" s="86"/>
      <c r="BL23" s="86"/>
      <c r="BM23" s="86"/>
      <c r="BN23" s="86"/>
      <c r="BO23" s="86"/>
    </row>
    <row r="24" customFormat="false" ht="15.75" hidden="false" customHeight="true" outlineLevel="0" collapsed="false">
      <c r="B24" s="78"/>
      <c r="C24" s="41"/>
      <c r="D24" s="98"/>
      <c r="E24" s="78"/>
      <c r="F24" s="41"/>
      <c r="G24" s="79"/>
      <c r="H24" s="79"/>
      <c r="I24" s="78"/>
      <c r="J24" s="78"/>
      <c r="K24" s="41"/>
      <c r="L24" s="81"/>
      <c r="M24" s="81"/>
      <c r="N24" s="82"/>
      <c r="O24" s="83"/>
      <c r="P24" s="41"/>
      <c r="Q24" s="41"/>
      <c r="R24" s="41"/>
      <c r="S24" s="84"/>
      <c r="T24" s="84"/>
      <c r="U24" s="84"/>
      <c r="V24" s="83"/>
      <c r="W24" s="83"/>
      <c r="X24" s="83"/>
      <c r="Y24" s="85"/>
      <c r="Z24" s="85"/>
      <c r="AA24" s="85"/>
      <c r="AB24" s="83"/>
      <c r="AC24" s="83"/>
      <c r="AD24" s="83"/>
      <c r="AE24" s="83"/>
      <c r="AF24" s="83"/>
      <c r="AG24" s="86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8"/>
      <c r="AW24" s="88"/>
      <c r="AX24" s="95"/>
      <c r="AY24" s="88"/>
      <c r="AZ24" s="87"/>
      <c r="BA24" s="91"/>
      <c r="BB24" s="91"/>
      <c r="BC24" s="88"/>
      <c r="BD24" s="87"/>
      <c r="BE24" s="87"/>
      <c r="BF24" s="87"/>
      <c r="BG24" s="87"/>
      <c r="BH24" s="87"/>
      <c r="BI24" s="87"/>
      <c r="BJ24" s="87"/>
      <c r="BK24" s="86"/>
      <c r="BL24" s="86"/>
      <c r="BM24" s="86"/>
      <c r="BN24" s="86"/>
      <c r="BO24" s="86"/>
    </row>
    <row r="25" customFormat="false" ht="15.75" hidden="false" customHeight="true" outlineLevel="0" collapsed="false">
      <c r="B25" s="78"/>
      <c r="C25" s="41"/>
      <c r="D25" s="98"/>
      <c r="E25" s="78"/>
      <c r="F25" s="41"/>
      <c r="G25" s="78"/>
      <c r="H25" s="78"/>
      <c r="I25" s="78"/>
      <c r="J25" s="78"/>
      <c r="K25" s="41"/>
      <c r="L25" s="81"/>
      <c r="M25" s="93"/>
      <c r="N25" s="82"/>
      <c r="O25" s="83"/>
      <c r="P25" s="41"/>
      <c r="Q25" s="41"/>
      <c r="R25" s="41"/>
      <c r="S25" s="84"/>
      <c r="T25" s="94"/>
      <c r="U25" s="84"/>
      <c r="V25" s="83"/>
      <c r="W25" s="83"/>
      <c r="X25" s="83"/>
      <c r="Y25" s="85"/>
      <c r="Z25" s="85"/>
      <c r="AA25" s="85"/>
      <c r="AB25" s="83"/>
      <c r="AC25" s="83"/>
      <c r="AD25" s="83"/>
      <c r="AE25" s="83"/>
      <c r="AF25" s="83"/>
      <c r="AG25" s="86"/>
      <c r="AH25" s="87"/>
      <c r="AI25" s="87"/>
      <c r="AJ25" s="87"/>
      <c r="AK25" s="87"/>
      <c r="AL25" s="87"/>
      <c r="AM25" s="87"/>
      <c r="AN25" s="87"/>
      <c r="AO25" s="87"/>
      <c r="AP25" s="96"/>
      <c r="AQ25" s="87"/>
      <c r="AR25" s="96"/>
      <c r="AS25" s="87"/>
      <c r="AT25" s="87"/>
      <c r="AU25" s="87"/>
      <c r="AV25" s="88"/>
      <c r="AW25" s="88"/>
      <c r="AX25" s="88"/>
      <c r="AY25" s="88"/>
      <c r="AZ25" s="87"/>
      <c r="BA25" s="91"/>
      <c r="BB25" s="91"/>
      <c r="BC25" s="88"/>
      <c r="BD25" s="87"/>
      <c r="BE25" s="87"/>
      <c r="BF25" s="87"/>
      <c r="BG25" s="87"/>
      <c r="BH25" s="88"/>
      <c r="BI25" s="88"/>
      <c r="BJ25" s="88"/>
      <c r="BK25" s="86"/>
      <c r="BL25" s="86"/>
      <c r="BM25" s="86"/>
      <c r="BN25" s="86"/>
      <c r="BO25" s="86"/>
    </row>
    <row r="26" customFormat="false" ht="15.75" hidden="false" customHeight="true" outlineLevel="0" collapsed="false">
      <c r="B26" s="78"/>
      <c r="C26" s="41"/>
      <c r="D26" s="98"/>
      <c r="E26" s="78"/>
      <c r="F26" s="41"/>
      <c r="G26" s="79"/>
      <c r="H26" s="78"/>
      <c r="I26" s="78"/>
      <c r="J26" s="78"/>
      <c r="K26" s="41"/>
      <c r="L26" s="81"/>
      <c r="M26" s="93"/>
      <c r="N26" s="82"/>
      <c r="O26" s="83"/>
      <c r="P26" s="41"/>
      <c r="Q26" s="41"/>
      <c r="R26" s="41"/>
      <c r="S26" s="84"/>
      <c r="T26" s="84"/>
      <c r="U26" s="94"/>
      <c r="V26" s="83"/>
      <c r="W26" s="83"/>
      <c r="X26" s="83"/>
      <c r="Y26" s="85"/>
      <c r="Z26" s="85"/>
      <c r="AA26" s="85"/>
      <c r="AB26" s="83"/>
      <c r="AC26" s="83"/>
      <c r="AD26" s="83"/>
      <c r="AE26" s="83"/>
      <c r="AF26" s="83"/>
      <c r="AG26" s="86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96"/>
      <c r="AS26" s="87"/>
      <c r="AT26" s="87"/>
      <c r="AU26" s="87"/>
      <c r="AV26" s="88"/>
      <c r="AW26" s="88"/>
      <c r="AX26" s="88"/>
      <c r="AY26" s="88"/>
      <c r="AZ26" s="87"/>
      <c r="BA26" s="91"/>
      <c r="BB26" s="91"/>
      <c r="BC26" s="88"/>
      <c r="BD26" s="87"/>
      <c r="BE26" s="87"/>
      <c r="BF26" s="87"/>
      <c r="BG26" s="87"/>
      <c r="BH26" s="87"/>
      <c r="BI26" s="87"/>
      <c r="BJ26" s="87"/>
      <c r="BK26" s="86"/>
      <c r="BL26" s="86"/>
      <c r="BM26" s="86"/>
      <c r="BN26" s="86"/>
      <c r="BO26" s="86"/>
    </row>
    <row r="27" customFormat="false" ht="15.75" hidden="false" customHeight="true" outlineLevel="0" collapsed="false">
      <c r="B27" s="149"/>
      <c r="C27" s="41"/>
      <c r="D27" s="78"/>
      <c r="E27" s="78"/>
      <c r="F27" s="41"/>
      <c r="G27" s="79"/>
      <c r="H27" s="79"/>
      <c r="I27" s="78"/>
      <c r="J27" s="78"/>
      <c r="K27" s="41"/>
      <c r="L27" s="81"/>
      <c r="M27" s="81"/>
      <c r="N27" s="82"/>
      <c r="O27" s="83"/>
      <c r="P27" s="41"/>
      <c r="Q27" s="41"/>
      <c r="R27" s="41"/>
      <c r="S27" s="84"/>
      <c r="T27" s="94"/>
      <c r="U27" s="84"/>
      <c r="V27" s="83"/>
      <c r="W27" s="83"/>
      <c r="X27" s="83"/>
      <c r="Y27" s="85"/>
      <c r="Z27" s="85"/>
      <c r="AA27" s="85"/>
      <c r="AB27" s="83"/>
      <c r="AC27" s="83"/>
      <c r="AD27" s="83"/>
      <c r="AE27" s="83"/>
      <c r="AF27" s="83"/>
      <c r="AG27" s="86"/>
      <c r="AH27" s="87"/>
      <c r="AI27" s="87"/>
      <c r="AJ27" s="87"/>
      <c r="AK27" s="87"/>
      <c r="AL27" s="87"/>
      <c r="AM27" s="87"/>
      <c r="AN27" s="87"/>
      <c r="AO27" s="87"/>
      <c r="AP27" s="96"/>
      <c r="AQ27" s="87"/>
      <c r="AR27" s="96"/>
      <c r="AS27" s="87"/>
      <c r="AT27" s="96"/>
      <c r="AU27" s="87"/>
      <c r="AV27" s="88"/>
      <c r="AW27" s="88"/>
      <c r="AX27" s="95"/>
      <c r="AY27" s="88"/>
      <c r="AZ27" s="87"/>
      <c r="BA27" s="91"/>
      <c r="BB27" s="91"/>
      <c r="BC27" s="88"/>
      <c r="BD27" s="87"/>
      <c r="BE27" s="87"/>
      <c r="BF27" s="96"/>
      <c r="BG27" s="87"/>
      <c r="BH27" s="87"/>
      <c r="BI27" s="87"/>
      <c r="BJ27" s="87"/>
      <c r="BK27" s="86"/>
      <c r="BL27" s="86"/>
      <c r="BM27" s="86"/>
      <c r="BN27" s="86"/>
      <c r="BO27" s="86"/>
    </row>
    <row r="28" customFormat="false" ht="15.75" hidden="false" customHeight="true" outlineLevel="0" collapsed="false">
      <c r="B28" s="78"/>
      <c r="C28" s="41"/>
      <c r="D28" s="78"/>
      <c r="E28" s="78"/>
      <c r="F28" s="41"/>
      <c r="G28" s="79"/>
      <c r="H28" s="79"/>
      <c r="I28" s="78"/>
      <c r="J28" s="78"/>
      <c r="K28" s="41"/>
      <c r="L28" s="81"/>
      <c r="M28" s="81"/>
      <c r="N28" s="82"/>
      <c r="O28" s="83"/>
      <c r="P28" s="41"/>
      <c r="Q28" s="15"/>
      <c r="R28" s="15"/>
      <c r="S28" s="84"/>
      <c r="T28" s="84"/>
      <c r="U28" s="84"/>
      <c r="V28" s="83"/>
      <c r="W28" s="83"/>
      <c r="X28" s="83"/>
      <c r="Y28" s="85"/>
      <c r="Z28" s="85"/>
      <c r="AA28" s="85"/>
      <c r="AB28" s="83"/>
      <c r="AC28" s="83"/>
      <c r="AD28" s="83"/>
      <c r="AE28" s="83"/>
      <c r="AF28" s="83"/>
      <c r="AG28" s="86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96"/>
      <c r="AS28" s="87"/>
      <c r="AT28" s="87"/>
      <c r="AU28" s="87"/>
      <c r="AV28" s="88"/>
      <c r="AW28" s="88"/>
      <c r="AX28" s="95"/>
      <c r="AY28" s="88"/>
      <c r="AZ28" s="87"/>
      <c r="BA28" s="91"/>
      <c r="BB28" s="91"/>
      <c r="BC28" s="88"/>
      <c r="BD28" s="87"/>
      <c r="BE28" s="87"/>
      <c r="BF28" s="96"/>
      <c r="BG28" s="87"/>
      <c r="BH28" s="87"/>
      <c r="BI28" s="87"/>
      <c r="BJ28" s="87"/>
      <c r="BK28" s="86"/>
      <c r="BL28" s="86"/>
      <c r="BM28" s="86"/>
      <c r="BN28" s="86"/>
      <c r="BO28" s="86"/>
    </row>
    <row r="29" customFormat="false" ht="15.75" hidden="false" customHeight="true" outlineLevel="0" collapsed="false">
      <c r="B29" s="152"/>
      <c r="C29" s="41"/>
      <c r="D29" s="78"/>
      <c r="E29" s="78"/>
      <c r="F29" s="41"/>
      <c r="G29" s="79"/>
      <c r="H29" s="79"/>
      <c r="I29" s="78"/>
      <c r="J29" s="78"/>
      <c r="K29" s="41"/>
      <c r="L29" s="81"/>
      <c r="M29" s="81"/>
      <c r="N29" s="82"/>
      <c r="O29" s="83"/>
      <c r="P29" s="41"/>
      <c r="Q29" s="41"/>
      <c r="R29" s="99"/>
      <c r="S29" s="84"/>
      <c r="T29" s="84"/>
      <c r="U29" s="84"/>
      <c r="V29" s="83"/>
      <c r="W29" s="83"/>
      <c r="X29" s="83"/>
      <c r="Y29" s="85"/>
      <c r="Z29" s="85"/>
      <c r="AA29" s="85"/>
      <c r="AB29" s="83"/>
      <c r="AC29" s="83"/>
      <c r="AD29" s="83"/>
      <c r="AE29" s="83"/>
      <c r="AF29" s="83"/>
      <c r="AG29" s="86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96"/>
      <c r="AS29" s="87"/>
      <c r="AT29" s="87"/>
      <c r="AU29" s="87"/>
      <c r="AV29" s="88"/>
      <c r="AW29" s="88"/>
      <c r="AX29" s="95"/>
      <c r="AY29" s="88"/>
      <c r="AZ29" s="87"/>
      <c r="BA29" s="91"/>
      <c r="BB29" s="91"/>
      <c r="BC29" s="88"/>
      <c r="BD29" s="87"/>
      <c r="BE29" s="87"/>
      <c r="BF29" s="87"/>
      <c r="BG29" s="87"/>
      <c r="BH29" s="87"/>
      <c r="BI29" s="87"/>
      <c r="BJ29" s="87"/>
      <c r="BK29" s="86"/>
      <c r="BL29" s="86"/>
      <c r="BM29" s="86"/>
      <c r="BN29" s="86"/>
      <c r="BO29" s="86"/>
    </row>
    <row r="30" customFormat="false" ht="15.75" hidden="false" customHeight="true" outlineLevel="0" collapsed="false">
      <c r="B30" s="33"/>
      <c r="C30" s="41"/>
      <c r="D30" s="11"/>
      <c r="E30" s="78"/>
      <c r="F30" s="41"/>
      <c r="G30" s="79"/>
      <c r="H30" s="79"/>
      <c r="I30" s="78"/>
      <c r="J30" s="78"/>
      <c r="K30" s="41"/>
      <c r="L30" s="97"/>
      <c r="M30" s="81"/>
      <c r="N30" s="82"/>
      <c r="O30" s="83"/>
      <c r="P30" s="41"/>
      <c r="Q30" s="41"/>
      <c r="R30" s="41"/>
      <c r="S30" s="84"/>
      <c r="T30" s="84"/>
      <c r="U30" s="84"/>
      <c r="V30" s="83"/>
      <c r="W30" s="83"/>
      <c r="X30" s="83"/>
      <c r="Y30" s="85"/>
      <c r="Z30" s="85"/>
      <c r="AA30" s="85"/>
      <c r="AB30" s="83"/>
      <c r="AC30" s="83"/>
      <c r="AD30" s="83"/>
      <c r="AE30" s="83"/>
      <c r="AF30" s="83"/>
      <c r="AG30" s="86"/>
      <c r="AH30" s="95"/>
      <c r="AI30" s="87"/>
      <c r="AJ30" s="87"/>
      <c r="AK30" s="87"/>
      <c r="AL30" s="87"/>
      <c r="AM30" s="87"/>
      <c r="AN30" s="87"/>
      <c r="AO30" s="87"/>
      <c r="AP30" s="87"/>
      <c r="AQ30" s="87"/>
      <c r="AR30" s="96"/>
      <c r="AS30" s="87"/>
      <c r="AT30" s="87"/>
      <c r="AU30" s="87"/>
      <c r="AV30" s="88"/>
      <c r="AW30" s="88"/>
      <c r="AX30" s="95"/>
      <c r="AY30" s="89"/>
      <c r="AZ30" s="87"/>
      <c r="BA30" s="91"/>
      <c r="BB30" s="91"/>
      <c r="BC30" s="88"/>
      <c r="BD30" s="87"/>
      <c r="BE30" s="87"/>
      <c r="BF30" s="87"/>
      <c r="BG30" s="87"/>
      <c r="BH30" s="87"/>
      <c r="BI30" s="87"/>
      <c r="BJ30" s="87"/>
      <c r="BK30" s="86"/>
      <c r="BL30" s="86"/>
      <c r="BM30" s="86"/>
      <c r="BN30" s="86"/>
      <c r="BO30" s="86"/>
    </row>
    <row r="31" customFormat="false" ht="15.75" hidden="false" customHeight="true" outlineLevel="0" collapsed="false">
      <c r="B31" s="78"/>
      <c r="C31" s="41"/>
      <c r="D31" s="78"/>
      <c r="E31" s="78"/>
      <c r="F31" s="41"/>
      <c r="G31" s="78"/>
      <c r="H31" s="78"/>
      <c r="I31" s="78"/>
      <c r="J31" s="78"/>
      <c r="K31" s="41"/>
      <c r="L31" s="81"/>
      <c r="M31" s="81"/>
      <c r="N31" s="82"/>
      <c r="O31" s="83"/>
      <c r="P31" s="41"/>
      <c r="Q31" s="41"/>
      <c r="R31" s="41"/>
      <c r="S31" s="84"/>
      <c r="T31" s="84"/>
      <c r="U31" s="84"/>
      <c r="V31" s="83"/>
      <c r="W31" s="83"/>
      <c r="X31" s="83"/>
      <c r="Y31" s="85"/>
      <c r="Z31" s="85"/>
      <c r="AA31" s="85"/>
      <c r="AB31" s="83"/>
      <c r="AC31" s="83"/>
      <c r="AD31" s="83"/>
      <c r="AE31" s="83"/>
      <c r="AF31" s="83"/>
      <c r="AG31" s="86"/>
      <c r="AH31" s="87"/>
      <c r="AI31" s="87"/>
      <c r="AJ31" s="87"/>
      <c r="AK31" s="87"/>
      <c r="AL31" s="87"/>
      <c r="AM31" s="87"/>
      <c r="AN31" s="96"/>
      <c r="AO31" s="87"/>
      <c r="AP31" s="87"/>
      <c r="AQ31" s="87"/>
      <c r="AR31" s="96"/>
      <c r="AS31" s="87"/>
      <c r="AT31" s="96"/>
      <c r="AU31" s="87"/>
      <c r="AV31" s="88"/>
      <c r="AW31" s="88"/>
      <c r="AX31" s="95"/>
      <c r="AY31" s="88"/>
      <c r="AZ31" s="87"/>
      <c r="BA31" s="91"/>
      <c r="BB31" s="91"/>
      <c r="BC31" s="88"/>
      <c r="BD31" s="87"/>
      <c r="BE31" s="87"/>
      <c r="BF31" s="96"/>
      <c r="BG31" s="87"/>
      <c r="BH31" s="87"/>
      <c r="BI31" s="87"/>
      <c r="BJ31" s="87"/>
      <c r="BK31" s="86"/>
      <c r="BL31" s="86"/>
      <c r="BM31" s="86"/>
      <c r="BN31" s="86"/>
      <c r="BO31" s="86"/>
    </row>
    <row r="32" customFormat="false" ht="15.75" hidden="false" customHeight="true" outlineLevel="0" collapsed="false">
      <c r="B32" s="78"/>
      <c r="C32" s="41"/>
      <c r="D32" s="78"/>
      <c r="E32" s="78"/>
      <c r="F32" s="41"/>
      <c r="G32" s="78"/>
      <c r="H32" s="78"/>
      <c r="I32" s="78"/>
      <c r="J32" s="78"/>
      <c r="K32" s="41"/>
      <c r="L32" s="81"/>
      <c r="M32" s="81"/>
      <c r="N32" s="82"/>
      <c r="O32" s="83"/>
      <c r="P32" s="41"/>
      <c r="Q32" s="41"/>
      <c r="R32" s="41"/>
      <c r="S32" s="84"/>
      <c r="T32" s="84"/>
      <c r="U32" s="84"/>
      <c r="V32" s="83"/>
      <c r="W32" s="83"/>
      <c r="X32" s="83"/>
      <c r="Y32" s="85"/>
      <c r="Z32" s="85"/>
      <c r="AA32" s="85"/>
      <c r="AB32" s="83"/>
      <c r="AC32" s="83"/>
      <c r="AD32" s="83"/>
      <c r="AE32" s="83"/>
      <c r="AF32" s="83"/>
      <c r="AG32" s="86"/>
      <c r="AH32" s="96"/>
      <c r="AI32" s="87"/>
      <c r="AJ32" s="87"/>
      <c r="AK32" s="87"/>
      <c r="AL32" s="96"/>
      <c r="AM32" s="87"/>
      <c r="AN32" s="87"/>
      <c r="AO32" s="87"/>
      <c r="AP32" s="87"/>
      <c r="AQ32" s="87"/>
      <c r="AR32" s="96"/>
      <c r="AS32" s="87"/>
      <c r="AT32" s="87"/>
      <c r="AU32" s="87"/>
      <c r="AV32" s="88"/>
      <c r="AW32" s="88"/>
      <c r="AX32" s="95"/>
      <c r="AY32" s="88"/>
      <c r="AZ32" s="87"/>
      <c r="BA32" s="91"/>
      <c r="BB32" s="91"/>
      <c r="BC32" s="88"/>
      <c r="BD32" s="87"/>
      <c r="BE32" s="87"/>
      <c r="BF32" s="158"/>
      <c r="BG32" s="87"/>
      <c r="BH32" s="87"/>
      <c r="BI32" s="87"/>
      <c r="BJ32" s="87"/>
      <c r="BK32" s="86"/>
      <c r="BL32" s="86"/>
      <c r="BM32" s="86"/>
      <c r="BN32" s="86"/>
      <c r="BO32" s="86"/>
    </row>
    <row r="33" customFormat="false" ht="15.75" hidden="false" customHeight="true" outlineLevel="0" collapsed="false">
      <c r="B33" s="78"/>
      <c r="C33" s="41"/>
      <c r="D33" s="78"/>
      <c r="E33" s="78"/>
      <c r="F33" s="41"/>
      <c r="G33" s="78"/>
      <c r="H33" s="78"/>
      <c r="I33" s="78"/>
      <c r="J33" s="78"/>
      <c r="K33" s="41"/>
      <c r="L33" s="81"/>
      <c r="M33" s="81"/>
      <c r="N33" s="82"/>
      <c r="O33" s="83"/>
      <c r="P33" s="41"/>
      <c r="Q33" s="41"/>
      <c r="R33" s="41"/>
      <c r="S33" s="84"/>
      <c r="T33" s="84"/>
      <c r="U33" s="84"/>
      <c r="V33" s="83"/>
      <c r="W33" s="83"/>
      <c r="X33" s="83"/>
      <c r="Y33" s="85"/>
      <c r="Z33" s="85"/>
      <c r="AA33" s="85"/>
      <c r="AB33" s="83"/>
      <c r="AC33" s="83"/>
      <c r="AD33" s="83"/>
      <c r="AE33" s="83"/>
      <c r="AF33" s="83"/>
      <c r="AG33" s="86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96"/>
      <c r="AS33" s="87"/>
      <c r="AT33" s="87"/>
      <c r="AU33" s="87"/>
      <c r="AV33" s="88"/>
      <c r="AW33" s="88"/>
      <c r="AX33" s="95"/>
      <c r="AY33" s="88"/>
      <c r="AZ33" s="87"/>
      <c r="BA33" s="91"/>
      <c r="BB33" s="91"/>
      <c r="BC33" s="88"/>
      <c r="BD33" s="87"/>
      <c r="BE33" s="87"/>
      <c r="BF33" s="87"/>
      <c r="BG33" s="87"/>
      <c r="BH33" s="87"/>
      <c r="BI33" s="87"/>
      <c r="BJ33" s="87"/>
      <c r="BK33" s="86"/>
      <c r="BL33" s="86"/>
      <c r="BM33" s="86"/>
      <c r="BN33" s="86"/>
      <c r="BO33" s="86"/>
    </row>
    <row r="34" customFormat="false" ht="15.75" hidden="false" customHeight="true" outlineLevel="0" collapsed="false">
      <c r="B34" s="78"/>
      <c r="C34" s="41"/>
      <c r="D34" s="78"/>
      <c r="E34" s="78"/>
      <c r="F34" s="41"/>
      <c r="G34" s="78"/>
      <c r="H34" s="78"/>
      <c r="I34" s="78"/>
      <c r="J34" s="78"/>
      <c r="K34" s="41"/>
      <c r="L34" s="81"/>
      <c r="M34" s="81"/>
      <c r="N34" s="82"/>
      <c r="O34" s="83"/>
      <c r="P34" s="41"/>
      <c r="Q34" s="41"/>
      <c r="R34" s="41"/>
      <c r="S34" s="84"/>
      <c r="T34" s="84"/>
      <c r="U34" s="84"/>
      <c r="V34" s="83"/>
      <c r="W34" s="83"/>
      <c r="X34" s="83"/>
      <c r="Y34" s="85"/>
      <c r="Z34" s="85"/>
      <c r="AA34" s="85"/>
      <c r="AB34" s="83"/>
      <c r="AC34" s="83"/>
      <c r="AD34" s="83"/>
      <c r="AE34" s="83"/>
      <c r="AF34" s="83"/>
      <c r="AG34" s="86"/>
      <c r="AH34" s="87"/>
      <c r="AI34" s="87"/>
      <c r="AJ34" s="87"/>
      <c r="AK34" s="87"/>
      <c r="AL34" s="87"/>
      <c r="AM34" s="87"/>
      <c r="AN34" s="96"/>
      <c r="AO34" s="87"/>
      <c r="AP34" s="87"/>
      <c r="AQ34" s="87"/>
      <c r="AR34" s="96"/>
      <c r="AS34" s="87"/>
      <c r="AT34" s="87"/>
      <c r="AU34" s="87"/>
      <c r="AV34" s="88"/>
      <c r="AW34" s="88"/>
      <c r="AX34" s="95"/>
      <c r="AY34" s="88"/>
      <c r="AZ34" s="87"/>
      <c r="BA34" s="91"/>
      <c r="BB34" s="91"/>
      <c r="BC34" s="88"/>
      <c r="BD34" s="87"/>
      <c r="BE34" s="87"/>
      <c r="BF34" s="87"/>
      <c r="BG34" s="87"/>
      <c r="BH34" s="87"/>
      <c r="BI34" s="87"/>
      <c r="BJ34" s="87"/>
      <c r="BK34" s="86"/>
      <c r="BL34" s="86"/>
      <c r="BM34" s="86"/>
      <c r="BN34" s="86"/>
      <c r="BO34" s="86"/>
    </row>
    <row r="35" customFormat="false" ht="15.75" hidden="false" customHeight="true" outlineLevel="0" collapsed="false">
      <c r="B35" s="33"/>
      <c r="C35" s="41"/>
      <c r="D35" s="78"/>
      <c r="E35" s="78"/>
      <c r="F35" s="41"/>
      <c r="G35" s="78"/>
      <c r="H35" s="78"/>
      <c r="I35" s="78"/>
      <c r="J35" s="78"/>
      <c r="K35" s="41"/>
      <c r="L35" s="81"/>
      <c r="M35" s="81"/>
      <c r="N35" s="82"/>
      <c r="O35" s="83"/>
      <c r="P35" s="41"/>
      <c r="Q35" s="41"/>
      <c r="R35" s="41"/>
      <c r="S35" s="84"/>
      <c r="T35" s="84"/>
      <c r="U35" s="84"/>
      <c r="V35" s="83"/>
      <c r="W35" s="83"/>
      <c r="X35" s="83"/>
      <c r="Y35" s="85"/>
      <c r="Z35" s="85"/>
      <c r="AA35" s="85"/>
      <c r="AB35" s="83"/>
      <c r="AC35" s="83"/>
      <c r="AD35" s="83"/>
      <c r="AE35" s="83"/>
      <c r="AF35" s="83"/>
      <c r="AG35" s="86"/>
      <c r="AH35" s="87"/>
      <c r="AI35" s="87"/>
      <c r="AJ35" s="87"/>
      <c r="AK35" s="87"/>
      <c r="AL35" s="87"/>
      <c r="AM35" s="87"/>
      <c r="AN35" s="96"/>
      <c r="AO35" s="87"/>
      <c r="AP35" s="87"/>
      <c r="AQ35" s="87"/>
      <c r="AR35" s="96"/>
      <c r="AS35" s="87"/>
      <c r="AT35" s="87"/>
      <c r="AU35" s="87"/>
      <c r="AV35" s="88"/>
      <c r="AW35" s="88"/>
      <c r="AX35" s="95"/>
      <c r="AY35" s="88"/>
      <c r="AZ35" s="87"/>
      <c r="BA35" s="91"/>
      <c r="BB35" s="91"/>
      <c r="BC35" s="88"/>
      <c r="BD35" s="87"/>
      <c r="BE35" s="87"/>
      <c r="BF35" s="87"/>
      <c r="BG35" s="87"/>
      <c r="BH35" s="87"/>
      <c r="BI35" s="87"/>
      <c r="BJ35" s="87"/>
      <c r="BK35" s="86"/>
      <c r="BL35" s="86"/>
      <c r="BM35" s="86"/>
      <c r="BN35" s="86"/>
      <c r="BO35" s="86"/>
    </row>
    <row r="36" customFormat="false" ht="15.75" hidden="false" customHeight="true" outlineLevel="0" collapsed="false">
      <c r="B36" s="33"/>
      <c r="C36" s="41"/>
      <c r="D36" s="78"/>
      <c r="E36" s="78"/>
      <c r="F36" s="41"/>
      <c r="G36" s="78"/>
      <c r="H36" s="78"/>
      <c r="I36" s="78"/>
      <c r="J36" s="78"/>
      <c r="K36" s="41"/>
      <c r="L36" s="81"/>
      <c r="M36" s="81"/>
      <c r="N36" s="82"/>
      <c r="O36" s="83"/>
      <c r="P36" s="85"/>
      <c r="Q36" s="41"/>
      <c r="R36" s="41"/>
      <c r="S36" s="84"/>
      <c r="T36" s="100"/>
      <c r="U36" s="84"/>
      <c r="V36" s="83"/>
      <c r="W36" s="83"/>
      <c r="X36" s="83"/>
      <c r="Y36" s="85"/>
      <c r="Z36" s="85"/>
      <c r="AA36" s="85"/>
      <c r="AB36" s="83"/>
      <c r="AC36" s="83"/>
      <c r="AD36" s="83"/>
      <c r="AE36" s="83"/>
      <c r="AF36" s="83"/>
      <c r="AG36" s="86"/>
      <c r="AH36" s="95"/>
      <c r="AI36" s="87"/>
      <c r="AJ36" s="87"/>
      <c r="AK36" s="87"/>
      <c r="AL36" s="87"/>
      <c r="AM36" s="87"/>
      <c r="AN36" s="87"/>
      <c r="AO36" s="87"/>
      <c r="AP36" s="87"/>
      <c r="AQ36" s="87"/>
      <c r="AR36" s="96"/>
      <c r="AS36" s="87"/>
      <c r="AT36" s="87"/>
      <c r="AU36" s="87"/>
      <c r="AV36" s="88"/>
      <c r="AW36" s="88"/>
      <c r="AX36" s="95"/>
      <c r="AY36" s="88"/>
      <c r="AZ36" s="87"/>
      <c r="BA36" s="91"/>
      <c r="BB36" s="91"/>
      <c r="BC36" s="88"/>
      <c r="BD36" s="87"/>
      <c r="BE36" s="87"/>
      <c r="BF36" s="87"/>
      <c r="BG36" s="87"/>
      <c r="BH36" s="87"/>
      <c r="BI36" s="87"/>
      <c r="BJ36" s="87"/>
      <c r="BK36" s="86"/>
      <c r="BL36" s="86"/>
      <c r="BM36" s="86"/>
      <c r="BN36" s="86"/>
      <c r="BO36" s="86"/>
    </row>
    <row r="37" customFormat="false" ht="15.75" hidden="false" customHeight="true" outlineLevel="0" collapsed="false">
      <c r="B37" s="159"/>
      <c r="C37" s="41"/>
      <c r="D37" s="78"/>
      <c r="E37" s="78"/>
      <c r="F37" s="41"/>
      <c r="G37" s="79"/>
      <c r="H37" s="79"/>
      <c r="I37" s="78"/>
      <c r="J37" s="78"/>
      <c r="K37" s="41"/>
      <c r="L37" s="160"/>
      <c r="M37" s="81"/>
      <c r="N37" s="82"/>
      <c r="O37" s="83"/>
      <c r="P37" s="85"/>
      <c r="Q37" s="41"/>
      <c r="R37" s="41"/>
      <c r="S37" s="84"/>
      <c r="T37" s="100"/>
      <c r="U37" s="84"/>
      <c r="V37" s="83"/>
      <c r="W37" s="83"/>
      <c r="X37" s="83"/>
      <c r="Y37" s="85"/>
      <c r="Z37" s="85"/>
      <c r="AA37" s="85"/>
      <c r="AB37" s="83"/>
      <c r="AC37" s="83"/>
      <c r="AD37" s="83"/>
      <c r="AE37" s="83"/>
      <c r="AF37" s="83"/>
      <c r="AG37" s="86"/>
      <c r="AH37" s="95"/>
      <c r="AI37" s="87"/>
      <c r="AJ37" s="87"/>
      <c r="AK37" s="87"/>
      <c r="AL37" s="87"/>
      <c r="AM37" s="87"/>
      <c r="AN37" s="87"/>
      <c r="AO37" s="87"/>
      <c r="AP37" s="87"/>
      <c r="AQ37" s="87"/>
      <c r="AR37" s="96"/>
      <c r="AS37" s="87"/>
      <c r="AT37" s="87"/>
      <c r="AU37" s="87"/>
      <c r="AV37" s="88"/>
      <c r="AW37" s="161"/>
      <c r="AX37" s="95"/>
      <c r="AY37" s="88"/>
      <c r="AZ37" s="87"/>
      <c r="BA37" s="91"/>
      <c r="BB37" s="91"/>
      <c r="BC37" s="88"/>
      <c r="BD37" s="87"/>
      <c r="BE37" s="87"/>
      <c r="BF37" s="87"/>
      <c r="BG37" s="87"/>
      <c r="BH37" s="87"/>
      <c r="BI37" s="87"/>
      <c r="BJ37" s="87"/>
      <c r="BK37" s="86"/>
      <c r="BL37" s="86"/>
      <c r="BM37" s="86"/>
      <c r="BN37" s="86"/>
      <c r="BO37" s="86"/>
    </row>
    <row r="38" customFormat="false" ht="15.75" hidden="false" customHeight="true" outlineLevel="0" collapsed="false">
      <c r="B38" s="159"/>
      <c r="C38" s="41"/>
      <c r="D38" s="78"/>
      <c r="E38" s="78"/>
      <c r="F38" s="41"/>
      <c r="G38" s="79"/>
      <c r="H38" s="79"/>
      <c r="I38" s="78"/>
      <c r="J38" s="78"/>
      <c r="K38" s="41"/>
      <c r="L38" s="160"/>
      <c r="M38" s="81"/>
      <c r="N38" s="82"/>
      <c r="O38" s="83"/>
      <c r="P38" s="41"/>
      <c r="Q38" s="162"/>
      <c r="R38" s="162"/>
      <c r="S38" s="84"/>
      <c r="T38" s="84"/>
      <c r="U38" s="84"/>
      <c r="V38" s="83"/>
      <c r="W38" s="83"/>
      <c r="X38" s="83"/>
      <c r="Y38" s="85"/>
      <c r="Z38" s="85"/>
      <c r="AA38" s="85"/>
      <c r="AB38" s="83"/>
      <c r="AC38" s="83"/>
      <c r="AD38" s="83"/>
      <c r="AE38" s="83"/>
      <c r="AF38" s="83"/>
      <c r="AG38" s="86"/>
      <c r="AH38" s="87"/>
      <c r="AI38" s="87"/>
      <c r="AJ38" s="87"/>
      <c r="AK38" s="87"/>
      <c r="AL38" s="87"/>
      <c r="AM38" s="87"/>
      <c r="AN38" s="95"/>
      <c r="AO38" s="87"/>
      <c r="AP38" s="87"/>
      <c r="AQ38" s="87"/>
      <c r="AR38" s="96"/>
      <c r="AS38" s="87"/>
      <c r="AT38" s="96"/>
      <c r="AU38" s="87"/>
      <c r="AV38" s="88"/>
      <c r="AW38" s="161"/>
      <c r="AX38" s="95"/>
      <c r="AY38" s="88"/>
      <c r="AZ38" s="87"/>
      <c r="BA38" s="91"/>
      <c r="BB38" s="91"/>
      <c r="BC38" s="88"/>
      <c r="BD38" s="87"/>
      <c r="BE38" s="87"/>
      <c r="BF38" s="87"/>
      <c r="BG38" s="87"/>
      <c r="BH38" s="87"/>
      <c r="BI38" s="87"/>
      <c r="BJ38" s="87"/>
      <c r="BK38" s="86"/>
      <c r="BL38" s="86"/>
      <c r="BM38" s="86"/>
      <c r="BN38" s="86"/>
      <c r="BO38" s="86"/>
    </row>
    <row r="39" customFormat="false" ht="15.75" hidden="false" customHeight="true" outlineLevel="0" collapsed="false">
      <c r="B39" s="78"/>
      <c r="C39" s="41"/>
      <c r="D39" s="78"/>
      <c r="E39" s="78"/>
      <c r="F39" s="41"/>
      <c r="G39" s="79"/>
      <c r="H39" s="79"/>
      <c r="I39" s="78"/>
      <c r="J39" s="78"/>
      <c r="K39" s="41"/>
      <c r="L39" s="81"/>
      <c r="M39" s="81"/>
      <c r="N39" s="82"/>
      <c r="O39" s="83"/>
      <c r="P39" s="41"/>
      <c r="Q39" s="41"/>
      <c r="R39" s="41"/>
      <c r="S39" s="84"/>
      <c r="T39" s="84"/>
      <c r="U39" s="84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7"/>
      <c r="AH39" s="96"/>
      <c r="AI39" s="87"/>
      <c r="AJ39" s="87"/>
      <c r="AK39" s="87"/>
      <c r="AL39" s="96"/>
      <c r="AM39" s="87"/>
      <c r="AN39" s="87"/>
      <c r="AO39" s="87"/>
      <c r="AP39" s="87"/>
      <c r="AQ39" s="87"/>
      <c r="AR39" s="96"/>
      <c r="AS39" s="87"/>
      <c r="AT39" s="96"/>
      <c r="AU39" s="87"/>
      <c r="AV39" s="88"/>
      <c r="AW39" s="88"/>
      <c r="AX39" s="95"/>
      <c r="AY39" s="88"/>
      <c r="AZ39" s="87"/>
      <c r="BA39" s="88"/>
      <c r="BB39" s="91"/>
      <c r="BC39" s="88"/>
      <c r="BD39" s="87"/>
      <c r="BE39" s="88"/>
      <c r="BF39" s="88"/>
      <c r="BG39" s="87"/>
      <c r="BH39" s="87"/>
      <c r="BI39" s="88"/>
      <c r="BJ39" s="88"/>
      <c r="BK39" s="86"/>
      <c r="BL39" s="86"/>
      <c r="BM39" s="86"/>
      <c r="BN39" s="86"/>
      <c r="BO39" s="86"/>
    </row>
    <row r="40" customFormat="false" ht="15.75" hidden="false" customHeight="true" outlineLevel="0" collapsed="false">
      <c r="B40" s="78"/>
      <c r="C40" s="41"/>
      <c r="D40" s="78"/>
      <c r="E40" s="78"/>
      <c r="F40" s="41"/>
      <c r="G40" s="79"/>
      <c r="H40" s="79"/>
      <c r="I40" s="101"/>
      <c r="J40" s="78"/>
      <c r="K40" s="41"/>
      <c r="L40" s="81"/>
      <c r="M40" s="81"/>
      <c r="N40" s="82"/>
      <c r="O40" s="83"/>
      <c r="P40" s="41"/>
      <c r="Q40" s="41"/>
      <c r="R40" s="41"/>
      <c r="S40" s="84"/>
      <c r="T40" s="84"/>
      <c r="U40" s="84"/>
      <c r="V40" s="83"/>
      <c r="W40" s="83"/>
      <c r="X40" s="83"/>
      <c r="Y40" s="85"/>
      <c r="Z40" s="85"/>
      <c r="AA40" s="85"/>
      <c r="AB40" s="83"/>
      <c r="AC40" s="83"/>
      <c r="AD40" s="83"/>
      <c r="AE40" s="83"/>
      <c r="AF40" s="83"/>
      <c r="AG40" s="86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96"/>
      <c r="AS40" s="87"/>
      <c r="AT40" s="87"/>
      <c r="AU40" s="87"/>
      <c r="AV40" s="88"/>
      <c r="AW40" s="88"/>
      <c r="AX40" s="95"/>
      <c r="AY40" s="88"/>
      <c r="AZ40" s="87"/>
      <c r="BA40" s="91"/>
      <c r="BB40" s="91"/>
      <c r="BC40" s="88"/>
      <c r="BD40" s="87"/>
      <c r="BE40" s="87"/>
      <c r="BF40" s="87"/>
      <c r="BG40" s="87"/>
      <c r="BH40" s="87"/>
      <c r="BI40" s="88"/>
      <c r="BJ40" s="88"/>
      <c r="BK40" s="86"/>
      <c r="BL40" s="86"/>
      <c r="BM40" s="86"/>
      <c r="BN40" s="86"/>
      <c r="BO40" s="86"/>
    </row>
    <row r="41" customFormat="false" ht="15.75" hidden="false" customHeight="true" outlineLevel="0" collapsed="false">
      <c r="B41" s="78"/>
      <c r="C41" s="41"/>
      <c r="D41" s="78"/>
      <c r="E41" s="78"/>
      <c r="F41" s="41"/>
      <c r="G41" s="79"/>
      <c r="H41" s="79"/>
      <c r="I41" s="78"/>
      <c r="J41" s="78"/>
      <c r="K41" s="41"/>
      <c r="L41" s="81"/>
      <c r="M41" s="81"/>
      <c r="N41" s="82"/>
      <c r="O41" s="83"/>
      <c r="P41" s="41"/>
      <c r="Q41" s="41"/>
      <c r="R41" s="41"/>
      <c r="S41" s="84"/>
      <c r="T41" s="84"/>
      <c r="U41" s="84"/>
      <c r="V41" s="83"/>
      <c r="W41" s="83"/>
      <c r="X41" s="83"/>
      <c r="Y41" s="85"/>
      <c r="Z41" s="85"/>
      <c r="AA41" s="85"/>
      <c r="AB41" s="83"/>
      <c r="AC41" s="83"/>
      <c r="AD41" s="83"/>
      <c r="AE41" s="83"/>
      <c r="AF41" s="83"/>
      <c r="AG41" s="86"/>
      <c r="AH41" s="87"/>
      <c r="AI41" s="87"/>
      <c r="AJ41" s="87"/>
      <c r="AK41" s="87"/>
      <c r="AL41" s="87"/>
      <c r="AM41" s="87"/>
      <c r="AN41" s="87"/>
      <c r="AO41" s="87"/>
      <c r="AP41" s="96"/>
      <c r="AQ41" s="87"/>
      <c r="AR41" s="96"/>
      <c r="AS41" s="87"/>
      <c r="AT41" s="87"/>
      <c r="AU41" s="87"/>
      <c r="AV41" s="88"/>
      <c r="AW41" s="88"/>
      <c r="AX41" s="95"/>
      <c r="AY41" s="88"/>
      <c r="AZ41" s="87"/>
      <c r="BA41" s="91"/>
      <c r="BB41" s="91"/>
      <c r="BC41" s="88"/>
      <c r="BD41" s="87"/>
      <c r="BE41" s="87"/>
      <c r="BF41" s="95"/>
      <c r="BG41" s="87"/>
      <c r="BH41" s="88"/>
      <c r="BI41" s="88"/>
      <c r="BJ41" s="88"/>
      <c r="BK41" s="86"/>
      <c r="BL41" s="86"/>
      <c r="BM41" s="86"/>
      <c r="BN41" s="86"/>
      <c r="BO41" s="86"/>
    </row>
    <row r="42" customFormat="false" ht="15.75" hidden="false" customHeight="true" outlineLevel="0" collapsed="false">
      <c r="B42" s="78"/>
      <c r="C42" s="15"/>
      <c r="D42" s="78"/>
      <c r="E42" s="78"/>
      <c r="F42" s="41"/>
      <c r="G42" s="79"/>
      <c r="H42" s="79"/>
      <c r="I42" s="78"/>
      <c r="J42" s="78"/>
      <c r="K42" s="41"/>
      <c r="L42" s="81"/>
      <c r="M42" s="81"/>
      <c r="N42" s="82"/>
      <c r="O42" s="83"/>
      <c r="P42" s="41"/>
      <c r="Q42" s="41"/>
      <c r="R42" s="41"/>
      <c r="S42" s="84"/>
      <c r="T42" s="84"/>
      <c r="U42" s="84"/>
      <c r="V42" s="83"/>
      <c r="W42" s="83"/>
      <c r="X42" s="83"/>
      <c r="Y42" s="85"/>
      <c r="Z42" s="85"/>
      <c r="AA42" s="85"/>
      <c r="AB42" s="83"/>
      <c r="AC42" s="83"/>
      <c r="AD42" s="83"/>
      <c r="AE42" s="83"/>
      <c r="AF42" s="83"/>
      <c r="AG42" s="86"/>
      <c r="AH42" s="87"/>
      <c r="AI42" s="87"/>
      <c r="AJ42" s="87"/>
      <c r="AK42" s="87"/>
      <c r="AL42" s="87"/>
      <c r="AM42" s="87"/>
      <c r="AN42" s="87"/>
      <c r="AO42" s="87"/>
      <c r="AP42" s="96"/>
      <c r="AQ42" s="87"/>
      <c r="AR42" s="96"/>
      <c r="AS42" s="87"/>
      <c r="AT42" s="87"/>
      <c r="AU42" s="87"/>
      <c r="AV42" s="88"/>
      <c r="AW42" s="88"/>
      <c r="AX42" s="95"/>
      <c r="AY42" s="88"/>
      <c r="AZ42" s="87"/>
      <c r="BA42" s="91"/>
      <c r="BB42" s="91"/>
      <c r="BC42" s="88"/>
      <c r="BD42" s="87"/>
      <c r="BE42" s="87"/>
      <c r="BF42" s="87"/>
      <c r="BG42" s="87"/>
      <c r="BH42" s="88"/>
      <c r="BI42" s="88"/>
      <c r="BJ42" s="88"/>
      <c r="BK42" s="86"/>
      <c r="BL42" s="86"/>
      <c r="BM42" s="86"/>
      <c r="BN42" s="86"/>
      <c r="BO42" s="86"/>
    </row>
    <row r="43" customFormat="false" ht="15.75" hidden="false" customHeight="true" outlineLevel="0" collapsed="false">
      <c r="B43" s="151"/>
      <c r="C43" s="41"/>
      <c r="D43" s="78"/>
      <c r="E43" s="78"/>
      <c r="F43" s="41"/>
      <c r="G43" s="78"/>
      <c r="H43" s="78"/>
      <c r="I43" s="78"/>
      <c r="J43" s="78"/>
      <c r="K43" s="41"/>
      <c r="L43" s="81"/>
      <c r="M43" s="93"/>
      <c r="N43" s="82"/>
      <c r="O43" s="83"/>
      <c r="P43" s="41"/>
      <c r="Q43" s="41"/>
      <c r="R43" s="41"/>
      <c r="S43" s="84"/>
      <c r="T43" s="94"/>
      <c r="U43" s="84"/>
      <c r="V43" s="83"/>
      <c r="W43" s="83"/>
      <c r="X43" s="83"/>
      <c r="Y43" s="85"/>
      <c r="Z43" s="85"/>
      <c r="AA43" s="85"/>
      <c r="AB43" s="83"/>
      <c r="AC43" s="83"/>
      <c r="AD43" s="83"/>
      <c r="AE43" s="83"/>
      <c r="AF43" s="83"/>
      <c r="AG43" s="86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96"/>
      <c r="AS43" s="87"/>
      <c r="AT43" s="87"/>
      <c r="AU43" s="87"/>
      <c r="AV43" s="88"/>
      <c r="AW43" s="88"/>
      <c r="AX43" s="95"/>
      <c r="AY43" s="88"/>
      <c r="AZ43" s="87"/>
      <c r="BA43" s="91"/>
      <c r="BB43" s="91"/>
      <c r="BC43" s="88"/>
      <c r="BD43" s="87"/>
      <c r="BE43" s="87"/>
      <c r="BF43" s="87"/>
      <c r="BG43" s="88"/>
      <c r="BH43" s="88"/>
      <c r="BI43" s="88"/>
      <c r="BJ43" s="88"/>
      <c r="BK43" s="86"/>
      <c r="BL43" s="86"/>
      <c r="BM43" s="86"/>
      <c r="BN43" s="86"/>
      <c r="BO43" s="86"/>
    </row>
    <row r="44" customFormat="false" ht="15.75" hidden="false" customHeight="true" outlineLevel="0" collapsed="false">
      <c r="B44" s="78"/>
      <c r="C44" s="41"/>
      <c r="D44" s="78"/>
      <c r="E44" s="78"/>
      <c r="F44" s="41"/>
      <c r="G44" s="78"/>
      <c r="H44" s="78"/>
      <c r="I44" s="78"/>
      <c r="J44" s="78"/>
      <c r="K44" s="41"/>
      <c r="L44" s="81"/>
      <c r="M44" s="93"/>
      <c r="N44" s="82"/>
      <c r="O44" s="83"/>
      <c r="P44" s="41"/>
      <c r="Q44" s="41"/>
      <c r="R44" s="41"/>
      <c r="S44" s="84"/>
      <c r="T44" s="94"/>
      <c r="U44" s="84"/>
      <c r="V44" s="83"/>
      <c r="W44" s="83"/>
      <c r="X44" s="83"/>
      <c r="Y44" s="85"/>
      <c r="Z44" s="85"/>
      <c r="AA44" s="85"/>
      <c r="AB44" s="83"/>
      <c r="AC44" s="83"/>
      <c r="AD44" s="83"/>
      <c r="AE44" s="83"/>
      <c r="AF44" s="83"/>
      <c r="AG44" s="86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96"/>
      <c r="AS44" s="87"/>
      <c r="AT44" s="87"/>
      <c r="AU44" s="87"/>
      <c r="AV44" s="88"/>
      <c r="AW44" s="88"/>
      <c r="AX44" s="88"/>
      <c r="AY44" s="88"/>
      <c r="AZ44" s="87"/>
      <c r="BA44" s="91"/>
      <c r="BB44" s="91"/>
      <c r="BC44" s="88"/>
      <c r="BD44" s="87"/>
      <c r="BE44" s="87"/>
      <c r="BF44" s="87"/>
      <c r="BG44" s="88"/>
      <c r="BH44" s="88"/>
      <c r="BI44" s="88"/>
      <c r="BJ44" s="88"/>
      <c r="BK44" s="86"/>
      <c r="BL44" s="86"/>
      <c r="BM44" s="86"/>
      <c r="BN44" s="86"/>
      <c r="BO44" s="86"/>
    </row>
    <row r="45" customFormat="false" ht="15.75" hidden="false" customHeight="true" outlineLevel="0" collapsed="false">
      <c r="B45" s="102"/>
      <c r="C45" s="41"/>
      <c r="D45" s="78"/>
      <c r="E45" s="41"/>
      <c r="F45" s="41"/>
      <c r="G45" s="41"/>
      <c r="H45" s="41"/>
      <c r="I45" s="41"/>
      <c r="J45" s="41"/>
      <c r="K45" s="41"/>
      <c r="L45" s="104"/>
      <c r="M45" s="105"/>
      <c r="N45" s="106"/>
      <c r="O45" s="83"/>
      <c r="P45" s="107"/>
      <c r="Q45" s="163"/>
      <c r="R45" s="107"/>
      <c r="S45" s="107"/>
      <c r="T45" s="107"/>
      <c r="U45" s="107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  <c r="AR45" s="164"/>
      <c r="AS45" s="164"/>
      <c r="AT45" s="164"/>
      <c r="AU45" s="164"/>
      <c r="AV45" s="165"/>
      <c r="AW45" s="165"/>
      <c r="AX45" s="165"/>
      <c r="AY45" s="165"/>
      <c r="AZ45" s="166"/>
      <c r="BA45" s="164"/>
      <c r="BB45" s="164"/>
      <c r="BC45" s="164"/>
      <c r="BD45" s="164"/>
      <c r="BE45" s="164"/>
      <c r="BF45" s="164"/>
      <c r="BG45" s="164"/>
      <c r="BH45" s="164"/>
      <c r="BI45" s="164"/>
      <c r="BJ45" s="164"/>
      <c r="BK45" s="164"/>
      <c r="BL45" s="164"/>
      <c r="BM45" s="164"/>
      <c r="BN45" s="164"/>
      <c r="BO45" s="164"/>
    </row>
    <row r="46" customFormat="false" ht="15.75" hidden="false" customHeight="true" outlineLevel="0" collapsed="false">
      <c r="B46" s="102"/>
      <c r="C46" s="41"/>
      <c r="D46" s="78"/>
      <c r="E46" s="78"/>
      <c r="F46" s="78"/>
      <c r="G46" s="78"/>
      <c r="H46" s="78"/>
      <c r="I46" s="78"/>
      <c r="J46" s="41"/>
      <c r="K46" s="41"/>
      <c r="L46" s="81"/>
      <c r="M46" s="122"/>
      <c r="N46" s="82"/>
      <c r="O46" s="83"/>
      <c r="P46" s="106"/>
      <c r="Q46" s="106"/>
      <c r="R46" s="106"/>
      <c r="S46" s="106"/>
      <c r="T46" s="106"/>
      <c r="U46" s="10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07"/>
      <c r="AW46" s="107"/>
      <c r="AX46" s="107"/>
      <c r="AY46" s="107"/>
      <c r="AZ46" s="107"/>
      <c r="BA46" s="127"/>
      <c r="BB46" s="127"/>
      <c r="BC46" s="127"/>
      <c r="BD46" s="106"/>
      <c r="BE46" s="127"/>
      <c r="BF46" s="127"/>
      <c r="BG46" s="127"/>
      <c r="BH46" s="127"/>
      <c r="BI46" s="127"/>
      <c r="BJ46" s="127"/>
      <c r="BK46" s="107"/>
      <c r="BL46" s="166"/>
      <c r="BM46" s="166"/>
      <c r="BN46" s="166"/>
      <c r="BO46" s="166"/>
    </row>
    <row r="47" customFormat="false" ht="15.75" hidden="false" customHeight="true" outlineLevel="0" collapsed="false">
      <c r="B47" s="123"/>
      <c r="C47" s="15"/>
      <c r="D47" s="78"/>
      <c r="E47" s="78"/>
      <c r="F47" s="78"/>
      <c r="G47" s="78"/>
      <c r="H47" s="78"/>
      <c r="I47" s="78"/>
      <c r="J47" s="41"/>
      <c r="K47" s="41"/>
      <c r="L47" s="81"/>
      <c r="M47" s="124"/>
      <c r="N47" s="82"/>
      <c r="O47" s="107"/>
      <c r="P47" s="106"/>
      <c r="Q47" s="106"/>
      <c r="R47" s="106"/>
      <c r="S47" s="106"/>
      <c r="T47" s="106"/>
      <c r="U47" s="126"/>
      <c r="V47" s="106"/>
      <c r="W47" s="106"/>
      <c r="X47" s="10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  <c r="BH47" s="166"/>
      <c r="BI47" s="166"/>
      <c r="BJ47" s="166"/>
      <c r="BK47" s="166"/>
      <c r="BL47" s="166"/>
      <c r="BM47" s="166"/>
      <c r="BN47" s="166"/>
      <c r="BO47" s="166"/>
    </row>
    <row r="48" customFormat="false" ht="15.75" hidden="false" customHeight="true" outlineLevel="0" collapsed="false">
      <c r="B48" s="78"/>
      <c r="C48" s="41"/>
      <c r="D48" s="78"/>
      <c r="E48" s="78"/>
      <c r="F48" s="41"/>
      <c r="G48" s="78"/>
      <c r="H48" s="78"/>
      <c r="I48" s="78"/>
      <c r="J48" s="78"/>
      <c r="K48" s="41"/>
      <c r="L48" s="81"/>
      <c r="M48" s="81"/>
      <c r="N48" s="82"/>
      <c r="O48" s="83"/>
      <c r="P48" s="41"/>
      <c r="Q48" s="41"/>
      <c r="R48" s="41"/>
      <c r="S48" s="85"/>
      <c r="T48" s="85"/>
      <c r="U48" s="85"/>
      <c r="V48" s="83"/>
      <c r="W48" s="83"/>
      <c r="X48" s="83"/>
      <c r="Y48" s="109"/>
      <c r="Z48" s="109"/>
      <c r="AA48" s="106"/>
      <c r="AB48" s="86"/>
      <c r="AC48" s="86"/>
      <c r="AD48" s="86"/>
      <c r="AE48" s="86"/>
      <c r="AF48" s="86"/>
      <c r="AG48" s="110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27"/>
      <c r="AW48" s="127"/>
      <c r="AX48" s="127"/>
      <c r="AY48" s="127"/>
      <c r="AZ48" s="127"/>
      <c r="BA48" s="114"/>
      <c r="BB48" s="114"/>
      <c r="BC48" s="112"/>
      <c r="BD48" s="85"/>
      <c r="BE48" s="111"/>
      <c r="BF48" s="167"/>
      <c r="BG48" s="111"/>
      <c r="BH48" s="111"/>
      <c r="BI48" s="111"/>
      <c r="BJ48" s="111"/>
      <c r="BK48" s="107"/>
      <c r="BL48" s="86"/>
      <c r="BM48" s="86"/>
      <c r="BN48" s="86"/>
      <c r="BO48" s="86"/>
    </row>
    <row r="49" customFormat="false" ht="15.75" hidden="false" customHeight="true" outlineLevel="0" collapsed="false">
      <c r="B49" s="78"/>
      <c r="C49" s="41"/>
      <c r="D49" s="78"/>
      <c r="E49" s="78"/>
      <c r="F49" s="41"/>
      <c r="G49" s="79"/>
      <c r="H49" s="79"/>
      <c r="I49" s="78"/>
      <c r="J49" s="78"/>
      <c r="K49" s="41"/>
      <c r="L49" s="81"/>
      <c r="M49" s="93"/>
      <c r="N49" s="82"/>
      <c r="O49" s="83"/>
      <c r="P49" s="41"/>
      <c r="Q49" s="85"/>
      <c r="R49" s="41"/>
      <c r="S49" s="83"/>
      <c r="T49" s="168"/>
      <c r="U49" s="83"/>
      <c r="V49" s="83"/>
      <c r="W49" s="83"/>
      <c r="X49" s="83"/>
      <c r="Y49" s="109"/>
      <c r="Z49" s="109"/>
      <c r="AA49" s="106"/>
      <c r="AB49" s="86"/>
      <c r="AC49" s="86"/>
      <c r="AD49" s="86"/>
      <c r="AE49" s="86"/>
      <c r="AF49" s="86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2"/>
      <c r="AW49" s="112"/>
      <c r="AX49" s="113"/>
      <c r="AY49" s="112"/>
      <c r="AZ49" s="111"/>
      <c r="BA49" s="112"/>
      <c r="BB49" s="112"/>
      <c r="BC49" s="112"/>
      <c r="BD49" s="41"/>
      <c r="BE49" s="112"/>
      <c r="BF49" s="112"/>
      <c r="BG49" s="112"/>
      <c r="BH49" s="112"/>
      <c r="BI49" s="112"/>
      <c r="BJ49" s="112"/>
      <c r="BK49" s="107"/>
      <c r="BL49" s="86"/>
      <c r="BM49" s="86"/>
      <c r="BN49" s="86"/>
      <c r="BO49" s="86"/>
    </row>
    <row r="50" customFormat="false" ht="15.75" hidden="false" customHeight="true" outlineLevel="0" collapsed="false">
      <c r="B50" s="78"/>
      <c r="C50" s="41"/>
      <c r="D50" s="78"/>
      <c r="E50" s="78"/>
      <c r="F50" s="41"/>
      <c r="G50" s="79"/>
      <c r="H50" s="79"/>
      <c r="I50" s="78"/>
      <c r="J50" s="78"/>
      <c r="K50" s="41"/>
      <c r="L50" s="81"/>
      <c r="M50" s="81"/>
      <c r="N50" s="82"/>
      <c r="O50" s="83"/>
      <c r="P50" s="41"/>
      <c r="Q50" s="41"/>
      <c r="R50" s="41"/>
      <c r="S50" s="83"/>
      <c r="T50" s="168"/>
      <c r="U50" s="83"/>
      <c r="V50" s="83"/>
      <c r="W50" s="83"/>
      <c r="X50" s="83"/>
      <c r="Y50" s="109"/>
      <c r="Z50" s="109"/>
      <c r="AA50" s="106"/>
      <c r="AB50" s="86"/>
      <c r="AC50" s="86"/>
      <c r="AD50" s="86"/>
      <c r="AE50" s="86"/>
      <c r="AF50" s="86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2"/>
      <c r="AW50" s="112"/>
      <c r="AX50" s="112"/>
      <c r="AY50" s="112"/>
      <c r="AZ50" s="111"/>
      <c r="BA50" s="112"/>
      <c r="BB50" s="112"/>
      <c r="BC50" s="112"/>
      <c r="BD50" s="41"/>
      <c r="BE50" s="112"/>
      <c r="BF50" s="112"/>
      <c r="BG50" s="112"/>
      <c r="BH50" s="112"/>
      <c r="BI50" s="112"/>
      <c r="BJ50" s="112"/>
      <c r="BK50" s="107"/>
      <c r="BL50" s="86"/>
      <c r="BM50" s="86"/>
      <c r="BN50" s="86"/>
      <c r="BO50" s="86"/>
    </row>
    <row r="51" customFormat="false" ht="15.75" hidden="false" customHeight="true" outlineLevel="0" collapsed="false">
      <c r="B51" s="33"/>
      <c r="C51" s="41"/>
      <c r="D51" s="78"/>
      <c r="E51" s="78"/>
      <c r="F51" s="41"/>
      <c r="G51" s="78"/>
      <c r="H51" s="78"/>
      <c r="I51" s="78"/>
      <c r="J51" s="78"/>
      <c r="K51" s="41"/>
      <c r="L51" s="81"/>
      <c r="M51" s="81"/>
      <c r="N51" s="82"/>
      <c r="O51" s="83"/>
      <c r="P51" s="85"/>
      <c r="Q51" s="41"/>
      <c r="R51" s="41"/>
      <c r="S51" s="85"/>
      <c r="T51" s="85"/>
      <c r="U51" s="85"/>
      <c r="V51" s="83"/>
      <c r="W51" s="83"/>
      <c r="X51" s="83"/>
      <c r="Y51" s="109"/>
      <c r="Z51" s="109"/>
      <c r="AA51" s="106"/>
      <c r="AB51" s="86"/>
      <c r="AC51" s="86"/>
      <c r="AD51" s="86"/>
      <c r="AE51" s="86"/>
      <c r="AF51" s="86"/>
      <c r="AG51" s="110"/>
      <c r="AH51" s="125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2"/>
      <c r="AW51" s="112"/>
      <c r="AX51" s="112"/>
      <c r="AY51" s="112"/>
      <c r="AZ51" s="111"/>
      <c r="BA51" s="114"/>
      <c r="BB51" s="114"/>
      <c r="BC51" s="112"/>
      <c r="BD51" s="85"/>
      <c r="BE51" s="111"/>
      <c r="BF51" s="111"/>
      <c r="BG51" s="111"/>
      <c r="BH51" s="111"/>
      <c r="BI51" s="111"/>
      <c r="BJ51" s="111"/>
      <c r="BK51" s="107"/>
      <c r="BL51" s="86"/>
      <c r="BM51" s="86"/>
      <c r="BN51" s="86"/>
      <c r="BO51" s="86"/>
    </row>
    <row r="52" customFormat="false" ht="15.75" hidden="false" customHeight="true" outlineLevel="0" collapsed="false">
      <c r="B52" s="33"/>
      <c r="C52" s="41"/>
      <c r="D52" s="11"/>
      <c r="E52" s="78"/>
      <c r="F52" s="41"/>
      <c r="G52" s="79"/>
      <c r="H52" s="79"/>
      <c r="I52" s="78"/>
      <c r="J52" s="78"/>
      <c r="K52" s="41"/>
      <c r="L52" s="97"/>
      <c r="M52" s="81"/>
      <c r="N52" s="82"/>
      <c r="O52" s="83"/>
      <c r="P52" s="41"/>
      <c r="Q52" s="41"/>
      <c r="R52" s="41"/>
      <c r="S52" s="83"/>
      <c r="T52" s="168"/>
      <c r="U52" s="83"/>
      <c r="V52" s="83"/>
      <c r="W52" s="83"/>
      <c r="X52" s="83"/>
      <c r="Y52" s="109"/>
      <c r="Z52" s="109"/>
      <c r="AA52" s="106"/>
      <c r="AB52" s="86"/>
      <c r="AC52" s="86"/>
      <c r="AD52" s="86"/>
      <c r="AE52" s="86"/>
      <c r="AF52" s="86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2"/>
      <c r="AW52" s="169"/>
      <c r="AX52" s="112"/>
      <c r="AY52" s="112"/>
      <c r="AZ52" s="111"/>
      <c r="BA52" s="112"/>
      <c r="BB52" s="112"/>
      <c r="BC52" s="112"/>
      <c r="BD52" s="41"/>
      <c r="BE52" s="112"/>
      <c r="BF52" s="112"/>
      <c r="BG52" s="112"/>
      <c r="BH52" s="112"/>
      <c r="BI52" s="112"/>
      <c r="BJ52" s="112"/>
      <c r="BK52" s="107"/>
      <c r="BL52" s="86"/>
      <c r="BM52" s="86"/>
      <c r="BN52" s="86"/>
      <c r="BO52" s="86"/>
    </row>
    <row r="53" customFormat="false" ht="15.75" hidden="false" customHeight="true" outlineLevel="0" collapsed="false">
      <c r="B53" s="78"/>
      <c r="C53" s="41"/>
      <c r="D53" s="78"/>
      <c r="E53" s="78"/>
      <c r="F53" s="41"/>
      <c r="G53" s="79"/>
      <c r="H53" s="79"/>
      <c r="I53" s="78"/>
      <c r="J53" s="78"/>
      <c r="K53" s="41"/>
      <c r="L53" s="81"/>
      <c r="M53" s="81"/>
      <c r="N53" s="82"/>
      <c r="O53" s="83"/>
      <c r="P53" s="41"/>
      <c r="Q53" s="108"/>
      <c r="R53" s="41"/>
      <c r="S53" s="85"/>
      <c r="T53" s="85"/>
      <c r="U53" s="85"/>
      <c r="V53" s="83"/>
      <c r="W53" s="83"/>
      <c r="X53" s="83"/>
      <c r="Y53" s="109"/>
      <c r="Z53" s="109"/>
      <c r="AA53" s="106"/>
      <c r="AB53" s="86"/>
      <c r="AC53" s="86"/>
      <c r="AD53" s="86"/>
      <c r="AE53" s="86"/>
      <c r="AF53" s="86"/>
      <c r="AG53" s="110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2"/>
      <c r="AW53" s="112"/>
      <c r="AX53" s="113"/>
      <c r="AY53" s="112"/>
      <c r="AZ53" s="111"/>
      <c r="BA53" s="114"/>
      <c r="BB53" s="114"/>
      <c r="BC53" s="112"/>
      <c r="BD53" s="85"/>
      <c r="BE53" s="111"/>
      <c r="BF53" s="111"/>
      <c r="BG53" s="112"/>
      <c r="BH53" s="112"/>
      <c r="BI53" s="112"/>
      <c r="BJ53" s="112"/>
      <c r="BK53" s="107"/>
      <c r="BL53" s="86"/>
      <c r="BM53" s="86"/>
      <c r="BN53" s="86"/>
      <c r="BO53" s="86"/>
    </row>
    <row r="54" s="2" customFormat="true" ht="15.75" hidden="false" customHeight="true" outlineLevel="0" collapsed="false">
      <c r="B54" s="100"/>
      <c r="C54" s="84"/>
      <c r="D54" s="170"/>
      <c r="E54" s="100"/>
      <c r="F54" s="84"/>
      <c r="G54" s="171"/>
      <c r="H54" s="171"/>
      <c r="I54" s="100"/>
      <c r="J54" s="100"/>
      <c r="K54" s="84"/>
      <c r="L54" s="122"/>
      <c r="M54" s="122"/>
      <c r="N54" s="172"/>
      <c r="O54" s="116"/>
      <c r="P54" s="84"/>
      <c r="Q54" s="84"/>
      <c r="R54" s="84"/>
      <c r="S54" s="94"/>
      <c r="T54" s="94"/>
      <c r="U54" s="94"/>
      <c r="V54" s="116"/>
      <c r="W54" s="116"/>
      <c r="X54" s="116"/>
      <c r="Y54" s="173"/>
      <c r="Z54" s="173"/>
      <c r="AA54" s="158"/>
      <c r="AB54" s="117"/>
      <c r="AC54" s="117"/>
      <c r="AD54" s="117"/>
      <c r="AE54" s="117"/>
      <c r="AF54" s="117"/>
      <c r="AG54" s="118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20"/>
      <c r="AW54" s="120"/>
      <c r="AX54" s="120"/>
      <c r="AY54" s="120"/>
      <c r="AZ54" s="119"/>
      <c r="BA54" s="121"/>
      <c r="BB54" s="121"/>
      <c r="BC54" s="120"/>
      <c r="BD54" s="87"/>
      <c r="BE54" s="119"/>
      <c r="BF54" s="119"/>
      <c r="BG54" s="119"/>
      <c r="BH54" s="119"/>
      <c r="BI54" s="119"/>
      <c r="BJ54" s="119"/>
      <c r="BK54" s="174"/>
      <c r="BL54" s="117"/>
      <c r="BM54" s="117"/>
      <c r="BN54" s="117"/>
      <c r="BO54" s="117"/>
    </row>
    <row r="55" customFormat="false" ht="15.75" hidden="false" customHeight="true" outlineLevel="0" collapsed="false">
      <c r="B55" s="78"/>
      <c r="C55" s="41"/>
      <c r="D55" s="78"/>
      <c r="E55" s="78"/>
      <c r="F55" s="41"/>
      <c r="G55" s="79"/>
      <c r="H55" s="79"/>
      <c r="I55" s="78"/>
      <c r="J55" s="78"/>
      <c r="K55" s="41"/>
      <c r="L55" s="81"/>
      <c r="M55" s="81"/>
      <c r="N55" s="82"/>
      <c r="O55" s="83"/>
      <c r="P55" s="41"/>
      <c r="Q55" s="41"/>
      <c r="R55" s="41"/>
      <c r="S55" s="83"/>
      <c r="T55" s="83"/>
      <c r="U55" s="168"/>
      <c r="V55" s="83"/>
      <c r="W55" s="83"/>
      <c r="X55" s="83"/>
      <c r="Y55" s="109"/>
      <c r="Z55" s="109"/>
      <c r="AA55" s="87"/>
      <c r="AB55" s="86"/>
      <c r="AC55" s="86"/>
      <c r="AD55" s="86"/>
      <c r="AE55" s="86"/>
      <c r="AF55" s="86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2"/>
      <c r="AW55" s="112"/>
      <c r="AX55" s="112"/>
      <c r="AY55" s="112"/>
      <c r="AZ55" s="111"/>
      <c r="BA55" s="112"/>
      <c r="BB55" s="112"/>
      <c r="BC55" s="112"/>
      <c r="BD55" s="87"/>
      <c r="BE55" s="112"/>
      <c r="BF55" s="112"/>
      <c r="BG55" s="112"/>
      <c r="BH55" s="112"/>
      <c r="BI55" s="112"/>
      <c r="BJ55" s="112"/>
      <c r="BK55" s="107"/>
      <c r="BL55" s="86"/>
      <c r="BM55" s="86"/>
      <c r="BN55" s="86"/>
      <c r="BO55" s="86"/>
    </row>
    <row r="56" customFormat="false" ht="15.75" hidden="false" customHeight="true" outlineLevel="0" collapsed="false">
      <c r="B56" s="78"/>
      <c r="C56" s="41"/>
      <c r="D56" s="78"/>
      <c r="E56" s="78"/>
      <c r="F56" s="41"/>
      <c r="G56" s="78"/>
      <c r="H56" s="78"/>
      <c r="I56" s="78"/>
      <c r="J56" s="78"/>
      <c r="K56" s="41"/>
      <c r="L56" s="81"/>
      <c r="M56" s="93"/>
      <c r="N56" s="82"/>
      <c r="O56" s="83"/>
      <c r="P56" s="41"/>
      <c r="Q56" s="108"/>
      <c r="R56" s="41"/>
      <c r="S56" s="85"/>
      <c r="T56" s="85"/>
      <c r="U56" s="85"/>
      <c r="V56" s="83"/>
      <c r="W56" s="83"/>
      <c r="X56" s="83"/>
      <c r="Y56" s="109"/>
      <c r="Z56" s="109"/>
      <c r="AA56" s="166"/>
      <c r="AB56" s="86"/>
      <c r="AC56" s="86"/>
      <c r="AD56" s="86"/>
      <c r="AE56" s="86"/>
      <c r="AF56" s="86"/>
      <c r="AG56" s="110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2"/>
      <c r="AW56" s="112"/>
      <c r="AX56" s="113"/>
      <c r="AY56" s="112"/>
      <c r="AZ56" s="111"/>
      <c r="BA56" s="114"/>
      <c r="BB56" s="114"/>
      <c r="BC56" s="112"/>
      <c r="BD56" s="87"/>
      <c r="BE56" s="111"/>
      <c r="BF56" s="111"/>
      <c r="BG56" s="112"/>
      <c r="BH56" s="112"/>
      <c r="BI56" s="112"/>
      <c r="BJ56" s="112"/>
      <c r="BK56" s="107"/>
      <c r="BL56" s="86"/>
      <c r="BM56" s="86"/>
      <c r="BN56" s="86"/>
      <c r="BO56" s="86"/>
    </row>
    <row r="57" customFormat="false" ht="15.75" hidden="false" customHeight="true" outlineLevel="0" collapsed="false">
      <c r="B57" s="78"/>
      <c r="C57" s="41"/>
      <c r="D57" s="78"/>
      <c r="E57" s="78"/>
      <c r="F57" s="41"/>
      <c r="G57" s="79"/>
      <c r="H57" s="79"/>
      <c r="I57" s="78"/>
      <c r="J57" s="78"/>
      <c r="K57" s="41"/>
      <c r="L57" s="81"/>
      <c r="M57" s="81"/>
      <c r="N57" s="82"/>
      <c r="O57" s="83"/>
      <c r="P57" s="41"/>
      <c r="Q57" s="41"/>
      <c r="R57" s="41"/>
      <c r="S57" s="83"/>
      <c r="T57" s="83"/>
      <c r="U57" s="168"/>
      <c r="V57" s="83"/>
      <c r="W57" s="83"/>
      <c r="X57" s="83"/>
      <c r="Y57" s="109"/>
      <c r="Z57" s="109"/>
      <c r="AA57" s="87"/>
      <c r="AB57" s="86"/>
      <c r="AC57" s="86"/>
      <c r="AD57" s="86"/>
      <c r="AE57" s="86"/>
      <c r="AF57" s="86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2"/>
      <c r="AW57" s="112"/>
      <c r="AX57" s="112"/>
      <c r="AY57" s="112"/>
      <c r="AZ57" s="111"/>
      <c r="BA57" s="112"/>
      <c r="BB57" s="112"/>
      <c r="BC57" s="112"/>
      <c r="BD57" s="87"/>
      <c r="BE57" s="112"/>
      <c r="BF57" s="112"/>
      <c r="BG57" s="112"/>
      <c r="BH57" s="112"/>
      <c r="BI57" s="112"/>
      <c r="BJ57" s="112"/>
      <c r="BK57" s="107"/>
      <c r="BL57" s="86"/>
      <c r="BM57" s="86"/>
      <c r="BN57" s="86"/>
      <c r="BO57" s="86"/>
    </row>
    <row r="58" customFormat="false" ht="15.75" hidden="false" customHeight="true" outlineLevel="0" collapsed="false">
      <c r="B58" s="102"/>
      <c r="C58" s="41"/>
      <c r="D58" s="78"/>
      <c r="E58" s="78"/>
      <c r="F58" s="78"/>
      <c r="G58" s="78"/>
      <c r="H58" s="78"/>
      <c r="I58" s="78"/>
      <c r="J58" s="41"/>
      <c r="K58" s="41"/>
      <c r="L58" s="81"/>
      <c r="M58" s="124"/>
      <c r="N58" s="82"/>
      <c r="O58" s="107"/>
      <c r="P58" s="106"/>
      <c r="Q58" s="106"/>
      <c r="R58" s="106"/>
      <c r="S58" s="106"/>
      <c r="T58" s="106"/>
      <c r="U58" s="106"/>
      <c r="V58" s="106"/>
      <c r="W58" s="106"/>
      <c r="X58" s="106"/>
      <c r="Y58" s="166"/>
      <c r="Z58" s="166"/>
      <c r="AA58" s="166"/>
      <c r="AB58" s="166"/>
      <c r="AC58" s="166"/>
      <c r="AD58" s="166"/>
      <c r="AE58" s="166"/>
      <c r="AF58" s="166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87"/>
      <c r="BE58" s="127"/>
      <c r="BF58" s="127"/>
      <c r="BG58" s="127"/>
      <c r="BH58" s="127"/>
      <c r="BI58" s="127"/>
      <c r="BJ58" s="127"/>
      <c r="BK58" s="107"/>
      <c r="BL58" s="164"/>
      <c r="BM58" s="164"/>
      <c r="BN58" s="164"/>
      <c r="BO58" s="164"/>
    </row>
    <row r="59" customFormat="false" ht="15.75" hidden="false" customHeight="true" outlineLevel="0" collapsed="false">
      <c r="B59" s="78"/>
      <c r="C59" s="175"/>
      <c r="D59" s="78"/>
      <c r="E59" s="78"/>
      <c r="F59" s="41"/>
      <c r="G59" s="78"/>
      <c r="H59" s="78"/>
      <c r="I59" s="78"/>
      <c r="J59" s="41"/>
      <c r="K59" s="41"/>
      <c r="L59" s="81"/>
      <c r="M59" s="81"/>
      <c r="N59" s="82"/>
      <c r="O59" s="83"/>
      <c r="P59" s="41"/>
      <c r="Q59" s="41"/>
      <c r="R59" s="41"/>
      <c r="S59" s="83"/>
      <c r="T59" s="83"/>
      <c r="U59" s="41"/>
      <c r="V59" s="83"/>
      <c r="W59" s="83"/>
      <c r="X59" s="83"/>
      <c r="Y59" s="109"/>
      <c r="Z59" s="109"/>
      <c r="AA59" s="86"/>
      <c r="AB59" s="86"/>
      <c r="AC59" s="86"/>
      <c r="AD59" s="86"/>
      <c r="AE59" s="86"/>
      <c r="AF59" s="86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27"/>
      <c r="AW59" s="127"/>
      <c r="AX59" s="127"/>
      <c r="AY59" s="127"/>
      <c r="AZ59" s="127"/>
      <c r="BA59" s="112"/>
      <c r="BB59" s="112"/>
      <c r="BC59" s="112"/>
      <c r="BD59" s="87"/>
      <c r="BE59" s="112"/>
      <c r="BF59" s="112"/>
      <c r="BG59" s="112"/>
      <c r="BH59" s="112"/>
      <c r="BI59" s="112"/>
      <c r="BJ59" s="112"/>
      <c r="BK59" s="107"/>
      <c r="BL59" s="86"/>
      <c r="BM59" s="86"/>
      <c r="BN59" s="86"/>
      <c r="BO59" s="86"/>
    </row>
    <row r="60" customFormat="false" ht="15.75" hidden="false" customHeight="true" outlineLevel="0" collapsed="false">
      <c r="B60" s="78"/>
      <c r="C60" s="41"/>
      <c r="D60" s="78"/>
      <c r="E60" s="78"/>
      <c r="F60" s="41"/>
      <c r="G60" s="79"/>
      <c r="H60" s="79"/>
      <c r="I60" s="78"/>
      <c r="J60" s="41"/>
      <c r="K60" s="41"/>
      <c r="L60" s="81"/>
      <c r="M60" s="93"/>
      <c r="N60" s="82"/>
      <c r="O60" s="83"/>
      <c r="P60" s="41"/>
      <c r="Q60" s="41"/>
      <c r="R60" s="41"/>
      <c r="S60" s="85"/>
      <c r="T60" s="85"/>
      <c r="U60" s="41"/>
      <c r="V60" s="83"/>
      <c r="W60" s="83"/>
      <c r="X60" s="83"/>
      <c r="Y60" s="109"/>
      <c r="Z60" s="109"/>
      <c r="AA60" s="86"/>
      <c r="AB60" s="86"/>
      <c r="AC60" s="86"/>
      <c r="AD60" s="86"/>
      <c r="AE60" s="86"/>
      <c r="AF60" s="86"/>
      <c r="AG60" s="110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2"/>
      <c r="AW60" s="112"/>
      <c r="AX60" s="112"/>
      <c r="AY60" s="112"/>
      <c r="AZ60" s="111"/>
      <c r="BA60" s="114"/>
      <c r="BB60" s="114"/>
      <c r="BC60" s="112"/>
      <c r="BD60" s="87"/>
      <c r="BE60" s="112"/>
      <c r="BF60" s="112"/>
      <c r="BG60" s="112"/>
      <c r="BH60" s="112"/>
      <c r="BI60" s="112"/>
      <c r="BJ60" s="112"/>
      <c r="BK60" s="107"/>
      <c r="BL60" s="86"/>
      <c r="BM60" s="86"/>
      <c r="BN60" s="86"/>
      <c r="BO60" s="86"/>
    </row>
    <row r="61" s="2" customFormat="true" ht="15.75" hidden="false" customHeight="true" outlineLevel="0" collapsed="false">
      <c r="B61" s="100"/>
      <c r="C61" s="84"/>
      <c r="D61" s="170"/>
      <c r="E61" s="100"/>
      <c r="F61" s="84"/>
      <c r="G61" s="171"/>
      <c r="H61" s="171"/>
      <c r="I61" s="100"/>
      <c r="J61" s="100"/>
      <c r="K61" s="84"/>
      <c r="L61" s="122"/>
      <c r="M61" s="122"/>
      <c r="N61" s="172"/>
      <c r="O61" s="116"/>
      <c r="P61" s="126"/>
      <c r="Q61" s="126"/>
      <c r="R61" s="94"/>
      <c r="S61" s="126"/>
      <c r="T61" s="126"/>
      <c r="U61" s="126"/>
      <c r="V61" s="126"/>
      <c r="W61" s="126"/>
      <c r="X61" s="126"/>
      <c r="Y61" s="173"/>
      <c r="Z61" s="173"/>
      <c r="AA61" s="117"/>
      <c r="AB61" s="117"/>
      <c r="AC61" s="117"/>
      <c r="AD61" s="117"/>
      <c r="AE61" s="117"/>
      <c r="AF61" s="117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20"/>
      <c r="AW61" s="120"/>
      <c r="AX61" s="120"/>
      <c r="AY61" s="120"/>
      <c r="AZ61" s="119"/>
      <c r="BA61" s="176"/>
      <c r="BB61" s="176"/>
      <c r="BC61" s="176"/>
      <c r="BD61" s="87"/>
      <c r="BE61" s="176"/>
      <c r="BF61" s="176"/>
      <c r="BG61" s="176"/>
      <c r="BH61" s="176"/>
      <c r="BI61" s="176"/>
      <c r="BJ61" s="176"/>
      <c r="BK61" s="174"/>
      <c r="BL61" s="117"/>
      <c r="BM61" s="117"/>
      <c r="BN61" s="117"/>
      <c r="BO61" s="117"/>
    </row>
    <row r="62" customFormat="false" ht="15.75" hidden="false" customHeight="true" outlineLevel="0" collapsed="false">
      <c r="B62" s="78"/>
      <c r="C62" s="41"/>
      <c r="D62" s="78"/>
      <c r="E62" s="78"/>
      <c r="F62" s="41"/>
      <c r="G62" s="78"/>
      <c r="H62" s="78"/>
      <c r="I62" s="78"/>
      <c r="J62" s="78"/>
      <c r="K62" s="41"/>
      <c r="L62" s="81"/>
      <c r="M62" s="81"/>
      <c r="N62" s="82"/>
      <c r="O62" s="83"/>
      <c r="P62" s="41"/>
      <c r="Q62" s="41"/>
      <c r="R62" s="41"/>
      <c r="S62" s="85"/>
      <c r="T62" s="85"/>
      <c r="U62" s="41"/>
      <c r="V62" s="83"/>
      <c r="W62" s="83"/>
      <c r="X62" s="83"/>
      <c r="Y62" s="109"/>
      <c r="Z62" s="109"/>
      <c r="AA62" s="86"/>
      <c r="AB62" s="86"/>
      <c r="AC62" s="86"/>
      <c r="AD62" s="86"/>
      <c r="AE62" s="86"/>
      <c r="AF62" s="86"/>
      <c r="AG62" s="110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27"/>
      <c r="AW62" s="127"/>
      <c r="AX62" s="127"/>
      <c r="AY62" s="127"/>
      <c r="AZ62" s="127"/>
      <c r="BA62" s="114"/>
      <c r="BB62" s="114"/>
      <c r="BC62" s="112"/>
      <c r="BD62" s="85"/>
      <c r="BE62" s="111"/>
      <c r="BF62" s="167"/>
      <c r="BG62" s="111"/>
      <c r="BH62" s="111"/>
      <c r="BI62" s="111"/>
      <c r="BJ62" s="111"/>
      <c r="BK62" s="107"/>
      <c r="BL62" s="86"/>
      <c r="BM62" s="86"/>
      <c r="BN62" s="86"/>
      <c r="BO62" s="86"/>
    </row>
    <row r="63" customFormat="false" ht="15.75" hidden="false" customHeight="true" outlineLevel="0" collapsed="false">
      <c r="B63" s="78"/>
      <c r="C63" s="15"/>
      <c r="D63" s="78"/>
      <c r="E63" s="78"/>
      <c r="F63" s="41"/>
      <c r="G63" s="79"/>
      <c r="H63" s="79"/>
      <c r="I63" s="78"/>
      <c r="J63" s="78"/>
      <c r="K63" s="41"/>
      <c r="L63" s="81"/>
      <c r="M63" s="81"/>
      <c r="N63" s="82"/>
      <c r="O63" s="83"/>
      <c r="P63" s="41"/>
      <c r="Q63" s="41"/>
      <c r="R63" s="41"/>
      <c r="S63" s="85"/>
      <c r="T63" s="85"/>
      <c r="U63" s="41"/>
      <c r="V63" s="83"/>
      <c r="W63" s="83"/>
      <c r="X63" s="83"/>
      <c r="Y63" s="109"/>
      <c r="Z63" s="109"/>
      <c r="AA63" s="86"/>
      <c r="AB63" s="86"/>
      <c r="AC63" s="86"/>
      <c r="AD63" s="86"/>
      <c r="AE63" s="86"/>
      <c r="AF63" s="86"/>
      <c r="AG63" s="110"/>
      <c r="AH63" s="111"/>
      <c r="AI63" s="111"/>
      <c r="AJ63" s="111"/>
      <c r="AK63" s="111"/>
      <c r="AL63" s="111"/>
      <c r="AM63" s="111"/>
      <c r="AN63" s="111"/>
      <c r="AO63" s="111"/>
      <c r="AP63" s="167"/>
      <c r="AQ63" s="111"/>
      <c r="AR63" s="167"/>
      <c r="AS63" s="111"/>
      <c r="AT63" s="167"/>
      <c r="AU63" s="111"/>
      <c r="AV63" s="112"/>
      <c r="AW63" s="112"/>
      <c r="AX63" s="113"/>
      <c r="AY63" s="112"/>
      <c r="AZ63" s="111"/>
      <c r="BA63" s="114"/>
      <c r="BB63" s="114"/>
      <c r="BC63" s="112"/>
      <c r="BD63" s="85"/>
      <c r="BE63" s="111"/>
      <c r="BF63" s="111"/>
      <c r="BG63" s="41"/>
      <c r="BH63" s="41"/>
      <c r="BI63" s="112"/>
      <c r="BJ63" s="112"/>
      <c r="BK63" s="83"/>
      <c r="BL63" s="86"/>
      <c r="BM63" s="86"/>
      <c r="BN63" s="86"/>
      <c r="BO63" s="86"/>
    </row>
    <row r="64" customFormat="false" ht="15.75" hidden="false" customHeight="true" outlineLevel="0" collapsed="false">
      <c r="B64" s="149"/>
      <c r="C64" s="41"/>
      <c r="D64" s="78"/>
      <c r="E64" s="78"/>
      <c r="F64" s="41"/>
      <c r="G64" s="79"/>
      <c r="H64" s="78"/>
      <c r="I64" s="78"/>
      <c r="J64" s="78"/>
      <c r="K64" s="41"/>
      <c r="L64" s="81"/>
      <c r="M64" s="81"/>
      <c r="N64" s="82"/>
      <c r="O64" s="83"/>
      <c r="P64" s="41"/>
      <c r="Q64" s="41"/>
      <c r="R64" s="41"/>
      <c r="S64" s="85"/>
      <c r="T64" s="85"/>
      <c r="U64" s="41"/>
      <c r="V64" s="83"/>
      <c r="W64" s="83"/>
      <c r="X64" s="83"/>
      <c r="Y64" s="109"/>
      <c r="Z64" s="109"/>
      <c r="AA64" s="86"/>
      <c r="AB64" s="86"/>
      <c r="AC64" s="86"/>
      <c r="AD64" s="86"/>
      <c r="AE64" s="86"/>
      <c r="AF64" s="86"/>
      <c r="AG64" s="110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2"/>
      <c r="AW64" s="112"/>
      <c r="AX64" s="113"/>
      <c r="AY64" s="112"/>
      <c r="AZ64" s="111"/>
      <c r="BA64" s="114"/>
      <c r="BB64" s="114"/>
      <c r="BC64" s="112"/>
      <c r="BD64" s="85"/>
      <c r="BE64" s="111"/>
      <c r="BF64" s="111"/>
      <c r="BG64" s="85"/>
      <c r="BH64" s="85"/>
      <c r="BI64" s="111"/>
      <c r="BJ64" s="111"/>
      <c r="BK64" s="83"/>
      <c r="BL64" s="86"/>
      <c r="BM64" s="86"/>
      <c r="BN64" s="86"/>
      <c r="BO64" s="86"/>
    </row>
    <row r="65" customFormat="false" ht="15.75" hidden="false" customHeight="true" outlineLevel="0" collapsed="false">
      <c r="B65" s="78"/>
      <c r="C65" s="41"/>
      <c r="D65" s="98"/>
      <c r="E65" s="78"/>
      <c r="F65" s="41"/>
      <c r="G65" s="79"/>
      <c r="H65" s="78"/>
      <c r="I65" s="78"/>
      <c r="J65" s="78"/>
      <c r="K65" s="41"/>
      <c r="L65" s="81"/>
      <c r="M65" s="93"/>
      <c r="N65" s="82"/>
      <c r="O65" s="83"/>
      <c r="P65" s="41"/>
      <c r="Q65" s="108"/>
      <c r="R65" s="41"/>
      <c r="S65" s="85"/>
      <c r="T65" s="85"/>
      <c r="U65" s="41"/>
      <c r="V65" s="83"/>
      <c r="W65" s="83"/>
      <c r="X65" s="83"/>
      <c r="Y65" s="109"/>
      <c r="Z65" s="109"/>
      <c r="AA65" s="86"/>
      <c r="AB65" s="86"/>
      <c r="AC65" s="86"/>
      <c r="AD65" s="86"/>
      <c r="AE65" s="86"/>
      <c r="AF65" s="86"/>
      <c r="AG65" s="110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2"/>
      <c r="AW65" s="112"/>
      <c r="AX65" s="125"/>
      <c r="AY65" s="112"/>
      <c r="AZ65" s="111"/>
      <c r="BA65" s="114"/>
      <c r="BB65" s="114"/>
      <c r="BC65" s="112"/>
      <c r="BD65" s="85"/>
      <c r="BE65" s="111"/>
      <c r="BF65" s="111"/>
      <c r="BG65" s="112"/>
      <c r="BH65" s="112"/>
      <c r="BI65" s="112"/>
      <c r="BJ65" s="112"/>
      <c r="BK65" s="107"/>
      <c r="BL65" s="86"/>
      <c r="BM65" s="86"/>
      <c r="BN65" s="86"/>
      <c r="BO65" s="86"/>
    </row>
    <row r="66" customFormat="false" ht="15.75" hidden="false" customHeight="true" outlineLevel="0" collapsed="false">
      <c r="B66" s="78"/>
      <c r="C66" s="15"/>
      <c r="D66" s="78"/>
      <c r="E66" s="78"/>
      <c r="F66" s="41"/>
      <c r="G66" s="79"/>
      <c r="H66" s="79"/>
      <c r="I66" s="78"/>
      <c r="J66" s="78"/>
      <c r="K66" s="41"/>
      <c r="L66" s="81"/>
      <c r="M66" s="81"/>
      <c r="N66" s="82"/>
      <c r="O66" s="83"/>
      <c r="P66" s="41"/>
      <c r="Q66" s="41"/>
      <c r="R66" s="41"/>
      <c r="S66" s="83"/>
      <c r="T66" s="83"/>
      <c r="U66" s="41"/>
      <c r="V66" s="83"/>
      <c r="W66" s="83"/>
      <c r="X66" s="83"/>
      <c r="Y66" s="109"/>
      <c r="Z66" s="109"/>
      <c r="AA66" s="86"/>
      <c r="AB66" s="86"/>
      <c r="AC66" s="86"/>
      <c r="AD66" s="86"/>
      <c r="AE66" s="86"/>
      <c r="AF66" s="86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2"/>
      <c r="AW66" s="112"/>
      <c r="AX66" s="112"/>
      <c r="AY66" s="112"/>
      <c r="AZ66" s="111"/>
      <c r="BA66" s="112"/>
      <c r="BB66" s="112"/>
      <c r="BC66" s="112"/>
      <c r="BD66" s="41"/>
      <c r="BE66" s="112"/>
      <c r="BF66" s="112"/>
      <c r="BG66" s="112"/>
      <c r="BH66" s="112"/>
      <c r="BI66" s="112"/>
      <c r="BJ66" s="112"/>
      <c r="BK66" s="107"/>
      <c r="BL66" s="86"/>
      <c r="BM66" s="86"/>
      <c r="BN66" s="86"/>
      <c r="BO66" s="86"/>
    </row>
    <row r="67" customFormat="false" ht="15.75" hidden="false" customHeight="true" outlineLevel="0" collapsed="false">
      <c r="B67" s="33"/>
      <c r="C67" s="41"/>
      <c r="D67" s="78"/>
      <c r="E67" s="78"/>
      <c r="F67" s="41"/>
      <c r="G67" s="79"/>
      <c r="H67" s="79"/>
      <c r="I67" s="78"/>
      <c r="J67" s="78"/>
      <c r="K67" s="41"/>
      <c r="L67" s="97"/>
      <c r="M67" s="81"/>
      <c r="N67" s="82"/>
      <c r="O67" s="83"/>
      <c r="P67" s="41"/>
      <c r="Q67" s="41"/>
      <c r="R67" s="41"/>
      <c r="S67" s="83"/>
      <c r="T67" s="83"/>
      <c r="U67" s="41"/>
      <c r="V67" s="83"/>
      <c r="W67" s="83"/>
      <c r="X67" s="83"/>
      <c r="Y67" s="109"/>
      <c r="Z67" s="109"/>
      <c r="AA67" s="83"/>
      <c r="AB67" s="86"/>
      <c r="AC67" s="86"/>
      <c r="AD67" s="86"/>
      <c r="AE67" s="86"/>
      <c r="AF67" s="86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1"/>
      <c r="AU67" s="111"/>
      <c r="AV67" s="112"/>
      <c r="AW67" s="112"/>
      <c r="AX67" s="112"/>
      <c r="AY67" s="112"/>
      <c r="AZ67" s="111"/>
      <c r="BA67" s="112"/>
      <c r="BB67" s="112"/>
      <c r="BC67" s="112"/>
      <c r="BD67" s="41"/>
      <c r="BE67" s="112"/>
      <c r="BF67" s="112"/>
      <c r="BG67" s="112"/>
      <c r="BH67" s="112"/>
      <c r="BI67" s="112"/>
      <c r="BJ67" s="112"/>
      <c r="BK67" s="107"/>
      <c r="BL67" s="86"/>
      <c r="BM67" s="86"/>
      <c r="BN67" s="86"/>
      <c r="BO67" s="86"/>
    </row>
    <row r="68" customFormat="false" ht="15.75" hidden="false" customHeight="true" outlineLevel="0" collapsed="false">
      <c r="B68" s="33"/>
      <c r="C68" s="41"/>
      <c r="D68" s="78"/>
      <c r="E68" s="78"/>
      <c r="F68" s="41"/>
      <c r="G68" s="79"/>
      <c r="H68" s="79"/>
      <c r="I68" s="78"/>
      <c r="J68" s="78"/>
      <c r="K68" s="41"/>
      <c r="L68" s="81"/>
      <c r="M68" s="81"/>
      <c r="N68" s="82"/>
      <c r="O68" s="83"/>
      <c r="P68" s="85"/>
      <c r="Q68" s="41"/>
      <c r="R68" s="41"/>
      <c r="S68" s="85"/>
      <c r="T68" s="85"/>
      <c r="U68" s="41"/>
      <c r="V68" s="83"/>
      <c r="W68" s="83"/>
      <c r="X68" s="83"/>
      <c r="Y68" s="109"/>
      <c r="Z68" s="109"/>
      <c r="AA68" s="85"/>
      <c r="AB68" s="86"/>
      <c r="AC68" s="86"/>
      <c r="AD68" s="86"/>
      <c r="AE68" s="86"/>
      <c r="AF68" s="86"/>
      <c r="AG68" s="110"/>
      <c r="AH68" s="125"/>
      <c r="AI68" s="111"/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1"/>
      <c r="AU68" s="111"/>
      <c r="AV68" s="112"/>
      <c r="AW68" s="112"/>
      <c r="AX68" s="113"/>
      <c r="AY68" s="112"/>
      <c r="AZ68" s="111"/>
      <c r="BA68" s="114"/>
      <c r="BB68" s="114"/>
      <c r="BC68" s="112"/>
      <c r="BD68" s="85"/>
      <c r="BE68" s="111"/>
      <c r="BF68" s="111"/>
      <c r="BG68" s="111"/>
      <c r="BH68" s="111"/>
      <c r="BI68" s="111"/>
      <c r="BJ68" s="111"/>
      <c r="BK68" s="107"/>
      <c r="BL68" s="86"/>
      <c r="BM68" s="86"/>
      <c r="BN68" s="86"/>
      <c r="BO68" s="86"/>
    </row>
    <row r="69" customFormat="false" ht="15.75" hidden="false" customHeight="true" outlineLevel="0" collapsed="false">
      <c r="B69" s="33"/>
      <c r="C69" s="41"/>
      <c r="D69" s="78"/>
      <c r="E69" s="78"/>
      <c r="F69" s="41"/>
      <c r="G69" s="79"/>
      <c r="H69" s="79"/>
      <c r="I69" s="78"/>
      <c r="J69" s="78"/>
      <c r="K69" s="41"/>
      <c r="L69" s="81"/>
      <c r="M69" s="81"/>
      <c r="N69" s="82"/>
      <c r="O69" s="83"/>
      <c r="P69" s="85"/>
      <c r="Q69" s="41"/>
      <c r="R69" s="41"/>
      <c r="S69" s="85"/>
      <c r="T69" s="85"/>
      <c r="U69" s="41"/>
      <c r="V69" s="83"/>
      <c r="W69" s="83"/>
      <c r="X69" s="83"/>
      <c r="Y69" s="109"/>
      <c r="Z69" s="109"/>
      <c r="AA69" s="85"/>
      <c r="AB69" s="86"/>
      <c r="AC69" s="86"/>
      <c r="AD69" s="86"/>
      <c r="AE69" s="86"/>
      <c r="AF69" s="86"/>
      <c r="AG69" s="110"/>
      <c r="AH69" s="125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2"/>
      <c r="AW69" s="169"/>
      <c r="AX69" s="112"/>
      <c r="AY69" s="112"/>
      <c r="AZ69" s="111"/>
      <c r="BA69" s="114"/>
      <c r="BB69" s="114"/>
      <c r="BC69" s="112"/>
      <c r="BD69" s="85"/>
      <c r="BE69" s="111"/>
      <c r="BF69" s="111"/>
      <c r="BG69" s="111"/>
      <c r="BH69" s="111"/>
      <c r="BI69" s="111"/>
      <c r="BJ69" s="111"/>
      <c r="BK69" s="107"/>
      <c r="BL69" s="86"/>
      <c r="BM69" s="86"/>
      <c r="BN69" s="86"/>
      <c r="BO69" s="86"/>
    </row>
    <row r="70" customFormat="false" ht="15.75" hidden="false" customHeight="true" outlineLevel="0" collapsed="false">
      <c r="B70" s="78"/>
      <c r="C70" s="41"/>
      <c r="D70" s="78"/>
      <c r="E70" s="78"/>
      <c r="F70" s="41"/>
      <c r="G70" s="79"/>
      <c r="H70" s="79"/>
      <c r="I70" s="78"/>
      <c r="J70" s="78"/>
      <c r="K70" s="41"/>
      <c r="L70" s="81"/>
      <c r="M70" s="81"/>
      <c r="N70" s="82"/>
      <c r="O70" s="83"/>
      <c r="P70" s="41"/>
      <c r="Q70" s="108"/>
      <c r="R70" s="41"/>
      <c r="S70" s="83"/>
      <c r="T70" s="83"/>
      <c r="U70" s="41"/>
      <c r="V70" s="83"/>
      <c r="W70" s="83"/>
      <c r="X70" s="83"/>
      <c r="Y70" s="109"/>
      <c r="Z70" s="109"/>
      <c r="AA70" s="83"/>
      <c r="AB70" s="86"/>
      <c r="AC70" s="86"/>
      <c r="AD70" s="86"/>
      <c r="AE70" s="86"/>
      <c r="AF70" s="86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2"/>
      <c r="AW70" s="169"/>
      <c r="AX70" s="112"/>
      <c r="AY70" s="112"/>
      <c r="AZ70" s="111"/>
      <c r="BA70" s="112"/>
      <c r="BB70" s="112"/>
      <c r="BC70" s="112"/>
      <c r="BD70" s="41"/>
      <c r="BE70" s="112"/>
      <c r="BF70" s="112"/>
      <c r="BG70" s="112"/>
      <c r="BH70" s="112"/>
      <c r="BI70" s="112"/>
      <c r="BJ70" s="112"/>
      <c r="BK70" s="107"/>
      <c r="BL70" s="86"/>
      <c r="BM70" s="86"/>
      <c r="BN70" s="86"/>
      <c r="BO70" s="86"/>
    </row>
    <row r="71" s="177" customFormat="true" ht="15.75" hidden="false" customHeight="true" outlineLevel="0" collapsed="false">
      <c r="B71" s="33"/>
      <c r="C71" s="41"/>
      <c r="D71" s="11"/>
      <c r="E71" s="78"/>
      <c r="F71" s="41"/>
      <c r="G71" s="79"/>
      <c r="H71" s="79"/>
      <c r="I71" s="78"/>
      <c r="J71" s="78"/>
      <c r="K71" s="41"/>
      <c r="L71" s="97"/>
      <c r="M71" s="81"/>
      <c r="N71" s="82"/>
      <c r="O71" s="83"/>
      <c r="P71" s="41"/>
      <c r="Q71" s="41"/>
      <c r="R71" s="41"/>
      <c r="S71" s="85"/>
      <c r="T71" s="85"/>
      <c r="U71" s="41"/>
      <c r="V71" s="83"/>
      <c r="W71" s="83"/>
      <c r="X71" s="83"/>
      <c r="Y71" s="109"/>
      <c r="Z71" s="109"/>
      <c r="AA71" s="85"/>
      <c r="AB71" s="86"/>
      <c r="AC71" s="86"/>
      <c r="AD71" s="86"/>
      <c r="AE71" s="86"/>
      <c r="AF71" s="86"/>
      <c r="AG71" s="110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2"/>
      <c r="AW71" s="112"/>
      <c r="AX71" s="112"/>
      <c r="AY71" s="112"/>
      <c r="AZ71" s="111"/>
      <c r="BA71" s="114"/>
      <c r="BB71" s="114"/>
      <c r="BC71" s="112"/>
      <c r="BD71" s="85"/>
      <c r="BE71" s="111"/>
      <c r="BF71" s="167"/>
      <c r="BG71" s="111"/>
      <c r="BH71" s="111"/>
      <c r="BI71" s="111"/>
      <c r="BJ71" s="111"/>
      <c r="BK71" s="107"/>
      <c r="BL71" s="86"/>
      <c r="BM71" s="86"/>
      <c r="BN71" s="86"/>
      <c r="BO71" s="86"/>
    </row>
    <row r="72" customFormat="false" ht="15.75" hidden="false" customHeight="true" outlineLevel="0" collapsed="false">
      <c r="B72" s="33"/>
      <c r="C72" s="41"/>
      <c r="D72" s="11"/>
      <c r="E72" s="78"/>
      <c r="F72" s="41"/>
      <c r="G72" s="79"/>
      <c r="H72" s="79"/>
      <c r="I72" s="78"/>
      <c r="J72" s="78"/>
      <c r="K72" s="41"/>
      <c r="L72" s="97"/>
      <c r="M72" s="81"/>
      <c r="N72" s="82"/>
      <c r="O72" s="83"/>
      <c r="P72" s="41"/>
      <c r="Q72" s="41"/>
      <c r="R72" s="41"/>
      <c r="S72" s="85"/>
      <c r="T72" s="83"/>
      <c r="U72" s="41"/>
      <c r="V72" s="83"/>
      <c r="W72" s="83"/>
      <c r="X72" s="83"/>
      <c r="Y72" s="109"/>
      <c r="Z72" s="109"/>
      <c r="AA72" s="85"/>
      <c r="AB72" s="86"/>
      <c r="AC72" s="86"/>
      <c r="AD72" s="86"/>
      <c r="AE72" s="86"/>
      <c r="AF72" s="86"/>
      <c r="AG72" s="110"/>
      <c r="AH72" s="125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67"/>
      <c r="AW72" s="125"/>
      <c r="AX72" s="113"/>
      <c r="AY72" s="112"/>
      <c r="AZ72" s="111"/>
      <c r="BA72" s="114"/>
      <c r="BB72" s="114"/>
      <c r="BC72" s="112"/>
      <c r="BD72" s="85"/>
      <c r="BE72" s="111"/>
      <c r="BF72" s="111"/>
      <c r="BG72" s="111"/>
      <c r="BH72" s="111"/>
      <c r="BI72" s="111"/>
      <c r="BJ72" s="111"/>
      <c r="BK72" s="107"/>
      <c r="BL72" s="86"/>
      <c r="BM72" s="86"/>
      <c r="BN72" s="86"/>
      <c r="BO72" s="86"/>
    </row>
    <row r="73" customFormat="false" ht="15.75" hidden="false" customHeight="true" outlineLevel="0" collapsed="false">
      <c r="B73" s="78"/>
      <c r="C73" s="41"/>
      <c r="D73" s="78"/>
      <c r="E73" s="78"/>
      <c r="F73" s="41"/>
      <c r="G73" s="78"/>
      <c r="H73" s="78"/>
      <c r="I73" s="78"/>
      <c r="J73" s="78"/>
      <c r="K73" s="41"/>
      <c r="L73" s="81"/>
      <c r="M73" s="81"/>
      <c r="N73" s="82"/>
      <c r="O73" s="83"/>
      <c r="P73" s="41"/>
      <c r="Q73" s="41"/>
      <c r="R73" s="41"/>
      <c r="S73" s="85"/>
      <c r="T73" s="85"/>
      <c r="U73" s="41"/>
      <c r="V73" s="83"/>
      <c r="W73" s="83"/>
      <c r="X73" s="83"/>
      <c r="Y73" s="109"/>
      <c r="Z73" s="109"/>
      <c r="AA73" s="85"/>
      <c r="AB73" s="86"/>
      <c r="AC73" s="86"/>
      <c r="AD73" s="86"/>
      <c r="AE73" s="86"/>
      <c r="AF73" s="86"/>
      <c r="AG73" s="110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2"/>
      <c r="AW73" s="112"/>
      <c r="AX73" s="113"/>
      <c r="AY73" s="112"/>
      <c r="AZ73" s="111"/>
      <c r="BA73" s="114"/>
      <c r="BB73" s="114"/>
      <c r="BC73" s="112"/>
      <c r="BD73" s="85"/>
      <c r="BE73" s="111"/>
      <c r="BF73" s="111"/>
      <c r="BG73" s="85"/>
      <c r="BH73" s="85"/>
      <c r="BI73" s="111"/>
      <c r="BJ73" s="111"/>
      <c r="BK73" s="83"/>
      <c r="BL73" s="86"/>
      <c r="BM73" s="86"/>
      <c r="BN73" s="86"/>
      <c r="BO73" s="86"/>
    </row>
    <row r="74" customFormat="false" ht="15.75" hidden="false" customHeight="true" outlineLevel="0" collapsed="false">
      <c r="B74" s="78"/>
      <c r="C74" s="41"/>
      <c r="D74" s="78"/>
      <c r="E74" s="78"/>
      <c r="F74" s="41"/>
      <c r="G74" s="78"/>
      <c r="H74" s="78"/>
      <c r="I74" s="78"/>
      <c r="J74" s="78"/>
      <c r="K74" s="41"/>
      <c r="L74" s="81"/>
      <c r="M74" s="81"/>
      <c r="N74" s="82"/>
      <c r="O74" s="83"/>
      <c r="P74" s="41"/>
      <c r="Q74" s="85"/>
      <c r="R74" s="41"/>
      <c r="S74" s="178"/>
      <c r="T74" s="83"/>
      <c r="U74" s="41"/>
      <c r="V74" s="83"/>
      <c r="W74" s="83"/>
      <c r="X74" s="83"/>
      <c r="Y74" s="109"/>
      <c r="Z74" s="109"/>
      <c r="AA74" s="83"/>
      <c r="AB74" s="86"/>
      <c r="AC74" s="86"/>
      <c r="AD74" s="86"/>
      <c r="AE74" s="86"/>
      <c r="AF74" s="86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2"/>
      <c r="AW74" s="112"/>
      <c r="AX74" s="113"/>
      <c r="AY74" s="112"/>
      <c r="AZ74" s="111"/>
      <c r="BA74" s="112"/>
      <c r="BB74" s="112"/>
      <c r="BC74" s="112"/>
      <c r="BD74" s="41"/>
      <c r="BE74" s="112"/>
      <c r="BF74" s="112"/>
      <c r="BG74" s="112"/>
      <c r="BH74" s="112"/>
      <c r="BI74" s="112"/>
      <c r="BJ74" s="112"/>
      <c r="BK74" s="107"/>
      <c r="BL74" s="86"/>
      <c r="BM74" s="86"/>
      <c r="BN74" s="86"/>
      <c r="BO74" s="86"/>
    </row>
    <row r="75" s="177" customFormat="true" ht="15.75" hidden="false" customHeight="true" outlineLevel="0" collapsed="false">
      <c r="B75" s="78"/>
      <c r="C75" s="41"/>
      <c r="D75" s="78"/>
      <c r="E75" s="78"/>
      <c r="F75" s="41"/>
      <c r="G75" s="78"/>
      <c r="H75" s="78"/>
      <c r="I75" s="78"/>
      <c r="J75" s="78"/>
      <c r="K75" s="41"/>
      <c r="L75" s="81"/>
      <c r="M75" s="81"/>
      <c r="N75" s="82"/>
      <c r="O75" s="83"/>
      <c r="P75" s="41"/>
      <c r="Q75" s="41"/>
      <c r="R75" s="41"/>
      <c r="S75" s="85"/>
      <c r="T75" s="85"/>
      <c r="U75" s="41"/>
      <c r="V75" s="83"/>
      <c r="W75" s="83"/>
      <c r="X75" s="83"/>
      <c r="Y75" s="109"/>
      <c r="Z75" s="109"/>
      <c r="AA75" s="85"/>
      <c r="AB75" s="86"/>
      <c r="AC75" s="86"/>
      <c r="AD75" s="86"/>
      <c r="AE75" s="86"/>
      <c r="AF75" s="86"/>
      <c r="AG75" s="110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2"/>
      <c r="AW75" s="112"/>
      <c r="AX75" s="112"/>
      <c r="AY75" s="112"/>
      <c r="AZ75" s="111"/>
      <c r="BA75" s="114"/>
      <c r="BB75" s="114"/>
      <c r="BC75" s="112"/>
      <c r="BD75" s="85"/>
      <c r="BE75" s="111"/>
      <c r="BF75" s="111"/>
      <c r="BG75" s="111"/>
      <c r="BH75" s="111"/>
      <c r="BI75" s="111"/>
      <c r="BJ75" s="111"/>
      <c r="BK75" s="107"/>
      <c r="BL75" s="86"/>
      <c r="BM75" s="86"/>
      <c r="BN75" s="86"/>
      <c r="BO75" s="86"/>
    </row>
    <row r="76" customFormat="false" ht="15.75" hidden="false" customHeight="true" outlineLevel="0" collapsed="false">
      <c r="B76" s="102"/>
      <c r="C76" s="41"/>
      <c r="D76" s="78"/>
      <c r="E76" s="78"/>
      <c r="F76" s="78"/>
      <c r="G76" s="78"/>
      <c r="H76" s="78"/>
      <c r="I76" s="78"/>
      <c r="J76" s="41"/>
      <c r="K76" s="41"/>
      <c r="L76" s="81"/>
      <c r="M76" s="126"/>
      <c r="N76" s="106"/>
      <c r="O76" s="107"/>
      <c r="P76" s="106"/>
      <c r="Q76" s="106"/>
      <c r="R76" s="106"/>
      <c r="S76" s="106"/>
      <c r="T76" s="106"/>
      <c r="U76" s="106"/>
      <c r="V76" s="166"/>
      <c r="W76" s="106"/>
      <c r="X76" s="106"/>
      <c r="Y76" s="106"/>
      <c r="Z76" s="106"/>
      <c r="AA76" s="106"/>
      <c r="AB76" s="166"/>
      <c r="AC76" s="166"/>
      <c r="AD76" s="166"/>
      <c r="AE76" s="166"/>
      <c r="AF76" s="166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12"/>
      <c r="AW76" s="112"/>
      <c r="AX76" s="113"/>
      <c r="AY76" s="112"/>
      <c r="AZ76" s="111"/>
      <c r="BA76" s="127"/>
      <c r="BB76" s="127"/>
      <c r="BC76" s="127"/>
      <c r="BD76" s="106"/>
      <c r="BE76" s="127"/>
      <c r="BF76" s="127"/>
      <c r="BG76" s="127"/>
      <c r="BH76" s="127"/>
      <c r="BI76" s="127"/>
      <c r="BJ76" s="127"/>
      <c r="BK76" s="107"/>
      <c r="BL76" s="164"/>
      <c r="BM76" s="164"/>
      <c r="BN76" s="164"/>
      <c r="BO76" s="164"/>
    </row>
    <row r="77" customFormat="false" ht="15.75" hidden="false" customHeight="true" outlineLevel="0" collapsed="false">
      <c r="B77" s="33"/>
      <c r="C77" s="41"/>
      <c r="D77" s="78"/>
      <c r="E77" s="78"/>
      <c r="F77" s="41"/>
      <c r="G77" s="78"/>
      <c r="H77" s="78"/>
      <c r="I77" s="78"/>
      <c r="J77" s="78"/>
      <c r="K77" s="41"/>
      <c r="L77" s="81"/>
      <c r="M77" s="81"/>
      <c r="N77" s="82"/>
      <c r="O77" s="83"/>
      <c r="P77" s="41"/>
      <c r="Q77" s="41"/>
      <c r="R77" s="41"/>
      <c r="S77" s="41"/>
      <c r="T77" s="41"/>
      <c r="U77" s="41"/>
      <c r="V77" s="86"/>
      <c r="W77" s="83"/>
      <c r="X77" s="83"/>
      <c r="Y77" s="83"/>
      <c r="Z77" s="83"/>
      <c r="AA77" s="83"/>
      <c r="AB77" s="86"/>
      <c r="AC77" s="86"/>
      <c r="AD77" s="86"/>
      <c r="AE77" s="86"/>
      <c r="AF77" s="86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27"/>
      <c r="AW77" s="127"/>
      <c r="AX77" s="127"/>
      <c r="AY77" s="127"/>
      <c r="AZ77" s="127"/>
      <c r="BA77" s="112"/>
      <c r="BB77" s="112"/>
      <c r="BC77" s="112"/>
      <c r="BD77" s="41"/>
      <c r="BE77" s="112"/>
      <c r="BF77" s="112"/>
      <c r="BG77" s="112"/>
      <c r="BH77" s="179"/>
      <c r="BI77" s="85"/>
      <c r="BJ77" s="85"/>
      <c r="BK77" s="107"/>
      <c r="BL77" s="86"/>
      <c r="BM77" s="86"/>
      <c r="BN77" s="86"/>
      <c r="BO77" s="86"/>
    </row>
    <row r="78" customFormat="false" ht="15.75" hidden="false" customHeight="true" outlineLevel="0" collapsed="false">
      <c r="B78" s="78"/>
      <c r="C78" s="41"/>
      <c r="D78" s="78"/>
      <c r="E78" s="78"/>
      <c r="F78" s="41"/>
      <c r="G78" s="79"/>
      <c r="H78" s="79"/>
      <c r="I78" s="101"/>
      <c r="J78" s="78"/>
      <c r="K78" s="41"/>
      <c r="L78" s="81"/>
      <c r="M78" s="81"/>
      <c r="N78" s="82"/>
      <c r="O78" s="83"/>
      <c r="P78" s="41"/>
      <c r="Q78" s="41"/>
      <c r="R78" s="41"/>
      <c r="S78" s="41"/>
      <c r="T78" s="41"/>
      <c r="U78" s="41"/>
      <c r="V78" s="86"/>
      <c r="W78" s="83"/>
      <c r="X78" s="83"/>
      <c r="Y78" s="83"/>
      <c r="Z78" s="83"/>
      <c r="AA78" s="83"/>
      <c r="AB78" s="86"/>
      <c r="AC78" s="86"/>
      <c r="AD78" s="86"/>
      <c r="AE78" s="86"/>
      <c r="AF78" s="86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2"/>
      <c r="AW78" s="112"/>
      <c r="AX78" s="113"/>
      <c r="AY78" s="112"/>
      <c r="AZ78" s="111"/>
      <c r="BA78" s="112"/>
      <c r="BB78" s="112"/>
      <c r="BC78" s="112"/>
      <c r="BD78" s="112"/>
      <c r="BE78" s="112"/>
      <c r="BF78" s="112"/>
      <c r="BG78" s="112"/>
      <c r="BH78" s="179"/>
      <c r="BI78" s="85"/>
      <c r="BJ78" s="85"/>
      <c r="BK78" s="107"/>
      <c r="BL78" s="86"/>
      <c r="BM78" s="86"/>
      <c r="BN78" s="86"/>
      <c r="BO78" s="86"/>
    </row>
    <row r="79" customFormat="false" ht="15.75" hidden="false" customHeight="true" outlineLevel="0" collapsed="false">
      <c r="B79" s="152"/>
      <c r="C79" s="41"/>
      <c r="D79" s="78"/>
      <c r="E79" s="78"/>
      <c r="F79" s="41"/>
      <c r="G79" s="79"/>
      <c r="H79" s="79"/>
      <c r="I79" s="78"/>
      <c r="J79" s="78"/>
      <c r="K79" s="41"/>
      <c r="L79" s="81"/>
      <c r="M79" s="81"/>
      <c r="N79" s="82"/>
      <c r="O79" s="83"/>
      <c r="P79" s="41"/>
      <c r="Q79" s="41"/>
      <c r="R79" s="41"/>
      <c r="S79" s="41"/>
      <c r="T79" s="41"/>
      <c r="U79" s="41"/>
      <c r="V79" s="86"/>
      <c r="W79" s="83"/>
      <c r="X79" s="83"/>
      <c r="Y79" s="83"/>
      <c r="Z79" s="83"/>
      <c r="AA79" s="83"/>
      <c r="AB79" s="86"/>
      <c r="AC79" s="86"/>
      <c r="AD79" s="86"/>
      <c r="AE79" s="86"/>
      <c r="AF79" s="86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2"/>
      <c r="AW79" s="112"/>
      <c r="AX79" s="112"/>
      <c r="AY79" s="112"/>
      <c r="AZ79" s="111"/>
      <c r="BA79" s="112"/>
      <c r="BB79" s="112"/>
      <c r="BC79" s="112"/>
      <c r="BD79" s="112"/>
      <c r="BE79" s="112"/>
      <c r="BF79" s="112"/>
      <c r="BG79" s="112"/>
      <c r="BH79" s="179"/>
      <c r="BI79" s="85"/>
      <c r="BJ79" s="85"/>
      <c r="BK79" s="107"/>
      <c r="BL79" s="86"/>
      <c r="BM79" s="86"/>
      <c r="BN79" s="86"/>
      <c r="BO79" s="86"/>
    </row>
    <row r="80" customFormat="false" ht="15.75" hidden="false" customHeight="true" outlineLevel="0" collapsed="false">
      <c r="B80" s="102"/>
      <c r="C80" s="33"/>
      <c r="D80" s="78"/>
      <c r="E80" s="41"/>
      <c r="F80" s="41"/>
      <c r="G80" s="41"/>
      <c r="H80" s="41"/>
      <c r="I80" s="41"/>
      <c r="J80" s="33"/>
      <c r="K80" s="33"/>
      <c r="L80" s="33"/>
      <c r="M80" s="126"/>
      <c r="N80" s="106"/>
      <c r="O80" s="107"/>
      <c r="P80" s="106"/>
      <c r="Q80" s="106"/>
      <c r="R80" s="106"/>
      <c r="S80" s="106"/>
      <c r="T80" s="106"/>
      <c r="U80" s="10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6"/>
      <c r="AP80" s="166"/>
      <c r="AQ80" s="166"/>
      <c r="AR80" s="166"/>
      <c r="AS80" s="166"/>
      <c r="AT80" s="166"/>
      <c r="AU80" s="166"/>
      <c r="AV80" s="166"/>
      <c r="AW80" s="166"/>
      <c r="AX80" s="166"/>
      <c r="AY80" s="166"/>
      <c r="AZ80" s="166"/>
      <c r="BA80" s="166"/>
      <c r="BB80" s="166"/>
      <c r="BC80" s="166"/>
      <c r="BD80" s="166"/>
      <c r="BE80" s="166"/>
      <c r="BF80" s="166"/>
      <c r="BG80" s="166"/>
      <c r="BH80" s="166"/>
      <c r="BI80" s="166"/>
      <c r="BJ80" s="166"/>
      <c r="BK80" s="166"/>
      <c r="BL80" s="166"/>
      <c r="BM80" s="166"/>
      <c r="BN80" s="166"/>
      <c r="BO80" s="166"/>
    </row>
    <row r="81" customFormat="false" ht="15.75" hidden="false" customHeight="true" outlineLevel="0" collapsed="false">
      <c r="B81" s="3"/>
      <c r="C81" s="3"/>
      <c r="D81" s="9"/>
      <c r="E81" s="10"/>
      <c r="F81" s="10"/>
      <c r="G81" s="10"/>
      <c r="H81" s="10"/>
      <c r="I81" s="10"/>
      <c r="J81" s="3"/>
      <c r="K81" s="3"/>
      <c r="L81" s="3"/>
      <c r="M81" s="29"/>
      <c r="N81" s="3"/>
      <c r="O81" s="129"/>
      <c r="P81" s="3"/>
      <c r="Q81" s="8"/>
      <c r="R81" s="3"/>
      <c r="S81" s="6"/>
      <c r="T81" s="6"/>
      <c r="U81" s="6"/>
      <c r="V81" s="3"/>
      <c r="W81" s="3"/>
      <c r="X81" s="3"/>
      <c r="Y81" s="3"/>
      <c r="Z81" s="3"/>
      <c r="AA81" s="3"/>
      <c r="AB81" s="3"/>
      <c r="AU81" s="16"/>
      <c r="AV81" s="130"/>
      <c r="AW81" s="130"/>
      <c r="AX81" s="130"/>
      <c r="AY81" s="130"/>
      <c r="AZ81" s="130"/>
      <c r="BA81" s="16"/>
      <c r="BB81" s="16"/>
      <c r="BK81" s="26"/>
      <c r="BL81" s="131"/>
      <c r="BM81" s="131"/>
      <c r="BN81" s="131"/>
      <c r="BO81" s="16"/>
    </row>
    <row r="82" customFormat="false" ht="15.75" hidden="false" customHeight="true" outlineLevel="0" collapsed="false">
      <c r="B82" s="8"/>
      <c r="C82" s="20"/>
      <c r="D82" s="9"/>
      <c r="E82" s="3"/>
      <c r="F82" s="3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3"/>
      <c r="Z82" s="3"/>
      <c r="AA82" s="3"/>
      <c r="AB82" s="3"/>
      <c r="AD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4"/>
      <c r="AV82" s="16"/>
      <c r="AW82" s="16"/>
      <c r="AX82" s="16"/>
      <c r="AY82" s="16"/>
      <c r="AZ82" s="16"/>
      <c r="BA82" s="16"/>
      <c r="BB82" s="16"/>
      <c r="BK82" s="133"/>
      <c r="BL82" s="134"/>
      <c r="BM82" s="134"/>
      <c r="BN82" s="134"/>
      <c r="BO82" s="133"/>
    </row>
    <row r="83" customFormat="false" ht="15.75" hidden="false" customHeight="true" outlineLevel="0" collapsed="false">
      <c r="B83" s="8"/>
      <c r="C83" s="8"/>
      <c r="D83" s="9"/>
      <c r="E83" s="3"/>
      <c r="F83" s="3"/>
      <c r="G83" s="3"/>
      <c r="H83" s="3"/>
      <c r="I83" s="3"/>
      <c r="J83" s="137"/>
      <c r="K83" s="3"/>
      <c r="L83" s="136"/>
      <c r="M83" s="6"/>
      <c r="N83" s="8"/>
      <c r="O83" s="137"/>
      <c r="P83" s="138"/>
      <c r="Q83" s="137"/>
      <c r="R83" s="138"/>
      <c r="S83" s="6"/>
      <c r="T83" s="6"/>
      <c r="U83" s="6"/>
      <c r="V83" s="8"/>
      <c r="W83" s="3"/>
      <c r="X83" s="137"/>
      <c r="Y83" s="3"/>
      <c r="Z83" s="3"/>
      <c r="AA83" s="3"/>
      <c r="AB83" s="3"/>
      <c r="AD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4"/>
      <c r="AV83" s="134"/>
      <c r="AW83" s="16"/>
      <c r="AX83" s="134"/>
      <c r="AY83" s="134"/>
      <c r="AZ83" s="134"/>
      <c r="BA83" s="16"/>
      <c r="BB83" s="16"/>
      <c r="BK83" s="139"/>
      <c r="BL83" s="139"/>
      <c r="BM83" s="139"/>
      <c r="BN83" s="139"/>
    </row>
    <row r="84" customFormat="false" ht="15.75" hidden="false" customHeight="true" outlineLevel="0" collapsed="false">
      <c r="B84" s="8"/>
      <c r="C84" s="8"/>
      <c r="D84" s="140"/>
      <c r="E84" s="3"/>
      <c r="F84" s="3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3"/>
      <c r="AA84" s="3"/>
      <c r="AB84" s="3"/>
      <c r="AD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4"/>
      <c r="AV84" s="16"/>
      <c r="AW84" s="16"/>
      <c r="AX84" s="16"/>
      <c r="AY84" s="16"/>
      <c r="AZ84" s="16"/>
      <c r="BA84" s="16"/>
      <c r="BB84" s="16"/>
      <c r="BK84" s="139"/>
      <c r="BL84" s="139"/>
      <c r="BM84" s="139"/>
      <c r="BN84" s="139"/>
    </row>
    <row r="85" customFormat="false" ht="15.75" hidden="false" customHeight="true" outlineLevel="0" collapsed="false">
      <c r="B85" s="8"/>
      <c r="C85" s="8"/>
      <c r="D85" s="140"/>
      <c r="E85" s="10"/>
      <c r="F85" s="10"/>
      <c r="G85" s="10"/>
      <c r="H85" s="10"/>
      <c r="I85" s="10"/>
      <c r="J85" s="3"/>
      <c r="K85" s="3"/>
      <c r="L85" s="3"/>
      <c r="M85" s="29"/>
      <c r="N85" s="8"/>
      <c r="O85" s="8"/>
      <c r="P85" s="8"/>
      <c r="Q85" s="8"/>
      <c r="R85" s="8"/>
      <c r="S85" s="6"/>
      <c r="T85" s="6"/>
      <c r="U85" s="6"/>
      <c r="V85" s="8"/>
      <c r="W85" s="3"/>
      <c r="X85" s="3"/>
      <c r="Y85" s="3"/>
      <c r="Z85" s="3"/>
      <c r="AA85" s="3"/>
      <c r="AB85" s="3"/>
      <c r="AU85" s="16"/>
      <c r="AV85" s="16"/>
      <c r="AW85" s="16"/>
      <c r="AX85" s="16"/>
      <c r="AY85" s="16"/>
      <c r="AZ85" s="16"/>
      <c r="BA85" s="16"/>
      <c r="BB85" s="16"/>
    </row>
    <row r="86" customFormat="false" ht="15.75" hidden="false" customHeight="true" outlineLevel="0" collapsed="false">
      <c r="B86" s="8"/>
      <c r="C86" s="8"/>
      <c r="D86" s="140"/>
      <c r="E86" s="10"/>
      <c r="F86" s="10"/>
      <c r="G86" s="10"/>
      <c r="H86" s="10"/>
      <c r="I86" s="10"/>
      <c r="J86" s="3"/>
      <c r="K86" s="3"/>
      <c r="L86" s="3"/>
      <c r="M86" s="29"/>
      <c r="N86" s="8"/>
      <c r="O86" s="8"/>
      <c r="P86" s="141"/>
      <c r="Q86" s="8"/>
      <c r="R86" s="8"/>
      <c r="S86" s="6"/>
      <c r="T86" s="6"/>
      <c r="U86" s="6"/>
      <c r="V86" s="8"/>
      <c r="W86" s="3"/>
      <c r="X86" s="3"/>
      <c r="Y86" s="3"/>
      <c r="Z86" s="3"/>
      <c r="AA86" s="3"/>
      <c r="AB86" s="3"/>
      <c r="AU86" s="16"/>
      <c r="AV86" s="16"/>
      <c r="AW86" s="16"/>
      <c r="AX86" s="16"/>
      <c r="AY86" s="16"/>
      <c r="AZ86" s="16"/>
      <c r="BA86" s="16"/>
      <c r="BB86" s="16"/>
    </row>
    <row r="87" customFormat="false" ht="15.75" hidden="false" customHeight="true" outlineLevel="0" collapsed="false">
      <c r="B87" s="8"/>
      <c r="C87" s="8"/>
      <c r="D87" s="9"/>
      <c r="E87" s="10"/>
      <c r="F87" s="10"/>
      <c r="G87" s="10"/>
      <c r="H87" s="10"/>
      <c r="I87" s="10"/>
      <c r="J87" s="3"/>
      <c r="K87" s="3"/>
      <c r="L87" s="3"/>
      <c r="M87" s="29"/>
      <c r="N87" s="8"/>
      <c r="O87" s="8"/>
      <c r="P87" s="8"/>
      <c r="Q87" s="8"/>
      <c r="R87" s="8"/>
      <c r="S87" s="6"/>
      <c r="T87" s="6"/>
      <c r="U87" s="6"/>
      <c r="V87" s="8"/>
      <c r="W87" s="3"/>
      <c r="X87" s="3"/>
      <c r="Y87" s="3"/>
      <c r="Z87" s="3"/>
      <c r="AA87" s="3"/>
      <c r="AB87" s="3"/>
      <c r="BB87" s="142"/>
    </row>
    <row r="88" customFormat="false" ht="15.75" hidden="false" customHeight="true" outlineLevel="0" collapsed="false">
      <c r="B88" s="8"/>
      <c r="C88" s="8"/>
      <c r="D88" s="9"/>
      <c r="E88" s="10"/>
      <c r="F88" s="10"/>
      <c r="G88" s="10"/>
      <c r="H88" s="10"/>
      <c r="I88" s="10"/>
      <c r="J88" s="3"/>
      <c r="K88" s="3"/>
      <c r="L88" s="3"/>
      <c r="M88" s="29"/>
      <c r="N88" s="3"/>
      <c r="O88" s="3"/>
      <c r="P88" s="3"/>
      <c r="Q88" s="8"/>
      <c r="R88" s="3"/>
      <c r="S88" s="6"/>
      <c r="T88" s="6"/>
      <c r="U88" s="6"/>
      <c r="V88" s="3"/>
      <c r="W88" s="3"/>
      <c r="X88" s="3"/>
      <c r="Y88" s="3"/>
      <c r="Z88" s="3"/>
      <c r="AA88" s="3"/>
      <c r="AB88" s="3"/>
    </row>
    <row r="89" customFormat="false" ht="15.75" hidden="false" customHeight="true" outlineLevel="0" collapsed="false">
      <c r="B89" s="3"/>
      <c r="C89" s="3"/>
      <c r="D89" s="9"/>
      <c r="E89" s="10"/>
      <c r="F89" s="10"/>
      <c r="G89" s="10"/>
      <c r="H89" s="10"/>
      <c r="I89" s="10"/>
      <c r="J89" s="3"/>
      <c r="K89" s="3"/>
      <c r="L89" s="3"/>
      <c r="M89" s="29"/>
      <c r="N89" s="3"/>
      <c r="O89" s="3"/>
      <c r="P89" s="3"/>
      <c r="Q89" s="8"/>
      <c r="R89" s="3"/>
      <c r="S89" s="6"/>
      <c r="T89" s="6"/>
      <c r="U89" s="6"/>
      <c r="V89" s="3"/>
      <c r="W89" s="3"/>
      <c r="X89" s="3"/>
      <c r="Y89" s="3"/>
      <c r="Z89" s="3"/>
      <c r="AA89" s="3"/>
      <c r="AB89" s="3"/>
    </row>
    <row r="90" customFormat="false" ht="15.75" hidden="false" customHeight="true" outlineLevel="0" collapsed="false">
      <c r="B90" s="3"/>
      <c r="C90" s="3"/>
      <c r="D90" s="9"/>
      <c r="E90" s="10"/>
      <c r="F90" s="10"/>
      <c r="G90" s="10"/>
      <c r="H90" s="10"/>
      <c r="I90" s="10"/>
      <c r="J90" s="3"/>
      <c r="K90" s="3"/>
      <c r="L90" s="3"/>
      <c r="M90" s="29"/>
      <c r="N90" s="3"/>
      <c r="O90" s="3"/>
      <c r="P90" s="3"/>
      <c r="Q90" s="8"/>
      <c r="R90" s="3"/>
      <c r="S90" s="6"/>
      <c r="T90" s="6"/>
      <c r="U90" s="6"/>
      <c r="V90" s="3"/>
      <c r="W90" s="3"/>
      <c r="X90" s="3"/>
      <c r="Y90" s="3"/>
      <c r="Z90" s="3"/>
      <c r="AA90" s="3"/>
      <c r="AB90" s="3"/>
    </row>
    <row r="91" customFormat="false" ht="15.75" hidden="false" customHeight="true" outlineLevel="0" collapsed="false">
      <c r="D91" s="143"/>
      <c r="E91" s="144"/>
      <c r="F91" s="144"/>
      <c r="G91" s="144"/>
      <c r="H91" s="144"/>
      <c r="I91" s="144"/>
      <c r="M91" s="145"/>
      <c r="O91" s="146"/>
      <c r="Q91" s="147"/>
    </row>
    <row r="92" customFormat="false" ht="15.75" hidden="false" customHeight="true" outlineLevel="0" collapsed="false">
      <c r="D92" s="143"/>
      <c r="E92" s="144"/>
      <c r="F92" s="144"/>
      <c r="G92" s="144"/>
      <c r="H92" s="144"/>
      <c r="I92" s="144"/>
      <c r="M92" s="145"/>
      <c r="O92" s="148"/>
      <c r="Q92" s="147"/>
      <c r="AF92" s="0" t="s">
        <v>207</v>
      </c>
    </row>
    <row r="93" customFormat="false" ht="15.75" hidden="false" customHeight="true" outlineLevel="0" collapsed="false">
      <c r="D93" s="143"/>
      <c r="E93" s="144"/>
      <c r="F93" s="144"/>
      <c r="G93" s="144"/>
      <c r="H93" s="144"/>
      <c r="I93" s="144"/>
      <c r="M93" s="145"/>
      <c r="Q93" s="147"/>
    </row>
    <row r="94" customFormat="false" ht="15.75" hidden="false" customHeight="true" outlineLevel="0" collapsed="false"/>
  </sheetData>
  <mergeCells count="60">
    <mergeCell ref="B10:B14"/>
    <mergeCell ref="C10:C14"/>
    <mergeCell ref="D10:D14"/>
    <mergeCell ref="E10:E14"/>
    <mergeCell ref="F10:J11"/>
    <mergeCell ref="K10:K14"/>
    <mergeCell ref="L10:L14"/>
    <mergeCell ref="M10:M14"/>
    <mergeCell ref="N10:N14"/>
    <mergeCell ref="O10:O14"/>
    <mergeCell ref="P10:R13"/>
    <mergeCell ref="S10:U13"/>
    <mergeCell ref="V10:AB11"/>
    <mergeCell ref="AC10:AC14"/>
    <mergeCell ref="AD10:AD14"/>
    <mergeCell ref="AE10:AE14"/>
    <mergeCell ref="AF10:AF14"/>
    <mergeCell ref="AG10:AG12"/>
    <mergeCell ref="AH10:AS10"/>
    <mergeCell ref="AT10:AU13"/>
    <mergeCell ref="AV10:AZ12"/>
    <mergeCell ref="BA10:BB13"/>
    <mergeCell ref="BC10:BC14"/>
    <mergeCell ref="BD10:BD14"/>
    <mergeCell ref="BE10:BE14"/>
    <mergeCell ref="BF10:BF14"/>
    <mergeCell ref="BG10:BG14"/>
    <mergeCell ref="BH10:BH14"/>
    <mergeCell ref="BI10:BI14"/>
    <mergeCell ref="BJ10:BJ14"/>
    <mergeCell ref="BK10:BK14"/>
    <mergeCell ref="BL10:BL14"/>
    <mergeCell ref="BM10:BM14"/>
    <mergeCell ref="BN10:BN14"/>
    <mergeCell ref="BO10:BO14"/>
    <mergeCell ref="AH11:AM11"/>
    <mergeCell ref="AN11:AS11"/>
    <mergeCell ref="F12:F14"/>
    <mergeCell ref="G12:H13"/>
    <mergeCell ref="I12:I14"/>
    <mergeCell ref="J12:J14"/>
    <mergeCell ref="V12:X13"/>
    <mergeCell ref="Y12:AA13"/>
    <mergeCell ref="AB12:AB14"/>
    <mergeCell ref="AH12:AI12"/>
    <mergeCell ref="AJ12:AK12"/>
    <mergeCell ref="AL12:AM13"/>
    <mergeCell ref="AN12:AO12"/>
    <mergeCell ref="AP12:AQ12"/>
    <mergeCell ref="AR12:AS13"/>
    <mergeCell ref="AH13:AH14"/>
    <mergeCell ref="AI13:AI14"/>
    <mergeCell ref="AJ13:AK13"/>
    <mergeCell ref="AN13:AO13"/>
    <mergeCell ref="AP13:AQ13"/>
    <mergeCell ref="AV13:AV14"/>
    <mergeCell ref="AW13:AY13"/>
    <mergeCell ref="AZ13:AZ14"/>
    <mergeCell ref="G82:X82"/>
    <mergeCell ref="G84:Y84"/>
  </mergeCells>
  <printOptions headings="false" gridLines="false" gridLinesSet="true" horizontalCentered="false" verticalCentered="false"/>
  <pageMargins left="0.118055555555556" right="0" top="0" bottom="0" header="0.511805555555555" footer="0.511805555555555"/>
  <pageSetup paperSize="9" scale="100" firstPageNumber="0" fitToWidth="3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88" man="true" max="16383" min="0"/>
  </rowBreaks>
  <colBreaks count="1" manualBreakCount="1">
    <brk id="41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2020-01-08T04:57:44Z</dcterms:created>
  <dc:creator>Пользователь</dc:creator>
  <dc:description/>
  <dc:language>ru-RU</dc:language>
  <cp:lastModifiedBy/>
  <cp:lastPrinted>2021-09-14T06:11:40Z</cp:lastPrinted>
  <dcterms:modified xsi:type="dcterms:W3CDTF">2021-09-17T16:16:07Z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